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bne\Dropbox\Sport\Icosathlon\"/>
    </mc:Choice>
  </mc:AlternateContent>
  <bookViews>
    <workbookView xWindow="0" yWindow="0" windowWidth="25200" windowHeight="11805"/>
  </bookViews>
  <sheets>
    <sheet name="Final ranking" sheetId="1" r:id="rId1"/>
    <sheet name="Calculator" sheetId="2" r:id="rId2"/>
    <sheet name="Calculator AG" sheetId="3" r:id="rId3"/>
  </sheets>
  <definedNames>
    <definedName name="_xlnm._FilterDatabase" localSheetId="1" hidden="1">Calculator!$A$39:$B$56</definedName>
    <definedName name="_xlnm._FilterDatabase" localSheetId="0" hidden="1">'Final ranking'!$A$2:$F$13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C4" i="2" s="1"/>
  <c r="D4" i="2" s="1"/>
  <c r="C38" i="3"/>
  <c r="D38" i="3" s="1"/>
  <c r="C36" i="3"/>
  <c r="D36" i="3" s="1"/>
  <c r="C34" i="3"/>
  <c r="D34" i="3" s="1"/>
  <c r="F24" i="3"/>
  <c r="G23" i="3"/>
  <c r="C22" i="3" s="1"/>
  <c r="D22" i="3" s="1"/>
  <c r="AC5" i="3"/>
  <c r="G5" i="3"/>
  <c r="C4" i="3" s="1"/>
  <c r="D4" i="3" s="1"/>
  <c r="U1" i="3"/>
  <c r="V1" i="3" s="1"/>
  <c r="W1" i="3" s="1"/>
  <c r="K1" i="3"/>
  <c r="I1" i="3"/>
  <c r="J1" i="3" s="1"/>
  <c r="AO38" i="2"/>
  <c r="AM38" i="2"/>
  <c r="AL38" i="2"/>
  <c r="AK38" i="2"/>
  <c r="AI38" i="2"/>
  <c r="AH38" i="2" s="1"/>
  <c r="AG38" i="2"/>
  <c r="AF38" i="2"/>
  <c r="AE38" i="2"/>
  <c r="AC38" i="2"/>
  <c r="D38" i="2"/>
  <c r="C38" i="2"/>
  <c r="AP36" i="2"/>
  <c r="AO36" i="2"/>
  <c r="AN36" i="2"/>
  <c r="AL36" i="2"/>
  <c r="AJ36" i="2"/>
  <c r="AI36" i="2"/>
  <c r="AH36" i="2"/>
  <c r="AF36" i="2"/>
  <c r="AE36" i="2" s="1"/>
  <c r="AD36" i="2"/>
  <c r="AC36" i="2"/>
  <c r="AB36" i="2"/>
  <c r="C36" i="2"/>
  <c r="D36" i="2" s="1"/>
  <c r="AO34" i="2"/>
  <c r="AN34" i="2" s="1"/>
  <c r="AM34" i="2"/>
  <c r="AL34" i="2"/>
  <c r="AK34" i="2"/>
  <c r="AI34" i="2"/>
  <c r="AG34" i="2"/>
  <c r="AF34" i="2"/>
  <c r="AE34" i="2"/>
  <c r="AC34" i="2"/>
  <c r="AB34" i="2" s="1"/>
  <c r="D34" i="2"/>
  <c r="C34" i="2"/>
  <c r="V1" i="2"/>
  <c r="U1" i="2"/>
  <c r="J1" i="2"/>
  <c r="I1" i="2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F32" i="2" l="1"/>
  <c r="F28" i="2"/>
  <c r="F30" i="2"/>
  <c r="G27" i="2"/>
  <c r="G25" i="2"/>
  <c r="G23" i="2"/>
  <c r="G33" i="2"/>
  <c r="G31" i="2"/>
  <c r="G29" i="2"/>
  <c r="G19" i="2"/>
  <c r="G21" i="2"/>
  <c r="G13" i="2"/>
  <c r="G15" i="2"/>
  <c r="G17" i="2"/>
  <c r="G9" i="2"/>
  <c r="G11" i="2"/>
  <c r="G7" i="2"/>
  <c r="G4" i="2"/>
  <c r="F4" i="2"/>
  <c r="K1" i="2"/>
  <c r="L1" i="2" s="1"/>
  <c r="W1" i="2"/>
  <c r="X1" i="2" s="1"/>
  <c r="X1" i="3"/>
  <c r="AJ34" i="2"/>
  <c r="AH34" i="2"/>
  <c r="G7" i="3"/>
  <c r="C6" i="3" s="1"/>
  <c r="D6" i="3" s="1"/>
  <c r="F6" i="3"/>
  <c r="G17" i="3"/>
  <c r="C16" i="3" s="1"/>
  <c r="D16" i="3" s="1"/>
  <c r="AM36" i="2"/>
  <c r="AK36" i="2"/>
  <c r="L1" i="3"/>
  <c r="G9" i="3"/>
  <c r="C8" i="3" s="1"/>
  <c r="D8" i="3" s="1"/>
  <c r="G11" i="3"/>
  <c r="C10" i="3" s="1"/>
  <c r="D10" i="3" s="1"/>
  <c r="G13" i="3"/>
  <c r="C12" i="3" s="1"/>
  <c r="D12" i="3" s="1"/>
  <c r="AD38" i="2"/>
  <c r="AB38" i="2"/>
  <c r="AP38" i="2"/>
  <c r="AN38" i="2"/>
  <c r="G15" i="3"/>
  <c r="C14" i="3" s="1"/>
  <c r="D14" i="3" s="1"/>
  <c r="AD34" i="2"/>
  <c r="AP34" i="2"/>
  <c r="AG36" i="2"/>
  <c r="AJ38" i="2"/>
  <c r="G19" i="3"/>
  <c r="C18" i="3" s="1"/>
  <c r="D18" i="3" s="1"/>
  <c r="G25" i="3"/>
  <c r="C24" i="3" s="1"/>
  <c r="D24" i="3" s="1"/>
  <c r="G21" i="3"/>
  <c r="C20" i="3" s="1"/>
  <c r="D20" i="3" s="1"/>
  <c r="G27" i="3"/>
  <c r="C26" i="3" s="1"/>
  <c r="D26" i="3" s="1"/>
  <c r="G29" i="3"/>
  <c r="G31" i="3"/>
  <c r="C30" i="3" s="1"/>
  <c r="D30" i="3" s="1"/>
  <c r="G33" i="3"/>
  <c r="C32" i="3" s="1"/>
  <c r="D32" i="3" s="1"/>
  <c r="F32" i="3"/>
  <c r="C6" i="2" l="1"/>
  <c r="D6" i="2" s="1"/>
  <c r="G6" i="2"/>
  <c r="F16" i="2"/>
  <c r="C32" i="2"/>
  <c r="D32" i="2" s="1"/>
  <c r="G32" i="2"/>
  <c r="F10" i="2"/>
  <c r="C16" i="2"/>
  <c r="D16" i="2" s="1"/>
  <c r="G16" i="2"/>
  <c r="G20" i="2"/>
  <c r="C20" i="2"/>
  <c r="D20" i="2" s="1"/>
  <c r="G22" i="2"/>
  <c r="C22" i="2"/>
  <c r="D22" i="2" s="1"/>
  <c r="C8" i="2"/>
  <c r="D8" i="2" s="1"/>
  <c r="G8" i="2"/>
  <c r="G26" i="2"/>
  <c r="C26" i="2"/>
  <c r="D26" i="2" s="1"/>
  <c r="C10" i="2"/>
  <c r="D10" i="2" s="1"/>
  <c r="G10" i="2"/>
  <c r="C12" i="2"/>
  <c r="D12" i="2" s="1"/>
  <c r="G12" i="2"/>
  <c r="F24" i="2"/>
  <c r="F18" i="2"/>
  <c r="G28" i="2"/>
  <c r="C28" i="2"/>
  <c r="F22" i="2"/>
  <c r="F8" i="2"/>
  <c r="F20" i="2"/>
  <c r="F6" i="2"/>
  <c r="F12" i="2"/>
  <c r="F14" i="2"/>
  <c r="C14" i="2"/>
  <c r="D14" i="2" s="1"/>
  <c r="G14" i="2"/>
  <c r="F26" i="2"/>
  <c r="G18" i="2"/>
  <c r="C18" i="2"/>
  <c r="D18" i="2" s="1"/>
  <c r="C30" i="2"/>
  <c r="D30" i="2" s="1"/>
  <c r="G30" i="2"/>
  <c r="G24" i="2"/>
  <c r="C24" i="2"/>
  <c r="D24" i="2" s="1"/>
  <c r="M1" i="2"/>
  <c r="Y1" i="3"/>
  <c r="Y1" i="2"/>
  <c r="F8" i="3"/>
  <c r="M1" i="3"/>
  <c r="F16" i="3"/>
  <c r="D28" i="2" l="1"/>
  <c r="N1" i="2"/>
  <c r="O1" i="2" s="1"/>
  <c r="P1" i="2" s="1"/>
  <c r="Z1" i="2"/>
  <c r="Z1" i="3"/>
  <c r="F20" i="3"/>
  <c r="F10" i="3"/>
  <c r="N1" i="3"/>
  <c r="O1" i="3" s="1"/>
  <c r="P1" i="3" s="1"/>
  <c r="AA1" i="3" l="1"/>
  <c r="F12" i="3"/>
  <c r="F4" i="3"/>
  <c r="F28" i="3"/>
  <c r="C28" i="3" s="1"/>
  <c r="D28" i="3" s="1"/>
  <c r="AA1" i="2"/>
  <c r="F30" i="3" l="1"/>
  <c r="F22" i="3"/>
  <c r="F14" i="3"/>
  <c r="F26" i="3"/>
  <c r="F18" i="3"/>
</calcChain>
</file>

<file path=xl/comments1.xml><?xml version="1.0" encoding="utf-8"?>
<comments xmlns="http://schemas.openxmlformats.org/spreadsheetml/2006/main">
  <authors>
    <author>Nicola Barberis Negra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comments2.xml><?xml version="1.0" encoding="utf-8"?>
<comments xmlns="http://schemas.openxmlformats.org/spreadsheetml/2006/main">
  <authors>
    <author>Nicola Barberis Negra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sharedStrings.xml><?xml version="1.0" encoding="utf-8"?>
<sst xmlns="http://schemas.openxmlformats.org/spreadsheetml/2006/main" count="217" uniqueCount="60">
  <si>
    <t>Queen of Sprint</t>
  </si>
  <si>
    <t>Queen of Endurance</t>
  </si>
  <si>
    <t>Queen of Hurdles</t>
  </si>
  <si>
    <t>Queen of Jumps</t>
  </si>
  <si>
    <t>Queen of Throws</t>
  </si>
  <si>
    <t>Serpies</t>
  </si>
  <si>
    <t>Events done</t>
  </si>
  <si>
    <t>Points</t>
  </si>
  <si>
    <t>Position - No age grading</t>
  </si>
  <si>
    <t>Position - with age grading</t>
  </si>
  <si>
    <t>Rank</t>
  </si>
  <si>
    <t>Caroline Morgan</t>
  </si>
  <si>
    <t>Catherine Coley</t>
  </si>
  <si>
    <t>Catkin Shelley</t>
  </si>
  <si>
    <t>Daisy Gladstone</t>
  </si>
  <si>
    <t>Camilla Allwood</t>
  </si>
  <si>
    <t>Hel James</t>
  </si>
  <si>
    <t>Laura Carmichael</t>
  </si>
  <si>
    <t>Mary Davies</t>
  </si>
  <si>
    <t>Tolli Hickes</t>
  </si>
  <si>
    <t>Caroline Torry</t>
  </si>
  <si>
    <t>Rhiannon Needham</t>
  </si>
  <si>
    <t>Inger Brandsma</t>
  </si>
  <si>
    <t>Limit for validity</t>
  </si>
  <si>
    <t>No. Events</t>
  </si>
  <si>
    <t>ATHLETE</t>
  </si>
  <si>
    <t>AGE</t>
  </si>
  <si>
    <t>SCORE</t>
  </si>
  <si>
    <t>RANK</t>
  </si>
  <si>
    <t>TOTAL POINTS</t>
  </si>
  <si>
    <t>100m</t>
  </si>
  <si>
    <t>200m</t>
  </si>
  <si>
    <t>400m</t>
  </si>
  <si>
    <t>800m</t>
  </si>
  <si>
    <t>1500m</t>
  </si>
  <si>
    <t>3000m</t>
  </si>
  <si>
    <t>5000m</t>
  </si>
  <si>
    <t>10000m</t>
  </si>
  <si>
    <t>100m hurdles</t>
  </si>
  <si>
    <t>2000m steeplechase</t>
  </si>
  <si>
    <t>400m hurdles</t>
    <phoneticPr fontId="0" type="noConversion"/>
  </si>
  <si>
    <t>1500m steeplechase</t>
  </si>
  <si>
    <t>Long Jump</t>
    <phoneticPr fontId="0" type="noConversion"/>
  </si>
  <si>
    <t>Triple Jump</t>
    <phoneticPr fontId="0" type="noConversion"/>
  </si>
  <si>
    <t>High Jump</t>
    <phoneticPr fontId="0" type="noConversion"/>
  </si>
  <si>
    <t>Pole Vault</t>
    <phoneticPr fontId="0" type="noConversion"/>
  </si>
  <si>
    <t>Shot 4kg</t>
  </si>
  <si>
    <t>Hammer 4kg</t>
  </si>
  <si>
    <t>Discus 1kg</t>
  </si>
  <si>
    <t>Javelin 600g</t>
  </si>
  <si>
    <t>Sprint</t>
  </si>
  <si>
    <t>MD&amp;Endurance</t>
  </si>
  <si>
    <t>Hurdles</t>
  </si>
  <si>
    <t>Jumps</t>
  </si>
  <si>
    <t>Throws</t>
  </si>
  <si>
    <t>sec</t>
  </si>
  <si>
    <t>cm</t>
  </si>
  <si>
    <t>m</t>
  </si>
  <si>
    <t>Performance</t>
  </si>
  <si>
    <t>Victoria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</si>
</sst>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10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Normal" xfId="0" builtinId="0"/>
  </cellStyles>
  <dxfs count="1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G1" sqref="G1:I1048576"/>
    </sheetView>
  </sheetViews>
  <sheetFormatPr defaultColWidth="9.140625" defaultRowHeight="12.75" x14ac:dyDescent="0.2"/>
  <cols>
    <col min="1" max="1" width="19.28515625" style="1" bestFit="1" customWidth="1"/>
    <col min="2" max="16384" width="9.140625" style="1"/>
  </cols>
  <sheetData>
    <row r="1" spans="1:16" x14ac:dyDescent="0.2">
      <c r="G1" s="2" t="s">
        <v>0</v>
      </c>
      <c r="H1" s="2"/>
      <c r="I1" s="3" t="s">
        <v>1</v>
      </c>
      <c r="J1" s="3"/>
      <c r="K1" s="2" t="s">
        <v>2</v>
      </c>
      <c r="L1" s="2"/>
      <c r="M1" s="3" t="s">
        <v>3</v>
      </c>
      <c r="N1" s="3"/>
      <c r="O1" s="2" t="s">
        <v>4</v>
      </c>
      <c r="P1" s="2"/>
    </row>
    <row r="2" spans="1:16" ht="38.25" x14ac:dyDescent="0.2">
      <c r="A2" s="4" t="s">
        <v>5</v>
      </c>
      <c r="B2" s="4" t="s">
        <v>6</v>
      </c>
      <c r="C2" s="4" t="s">
        <v>7</v>
      </c>
      <c r="D2" s="4"/>
      <c r="E2" s="4" t="s">
        <v>8</v>
      </c>
      <c r="F2" s="4" t="s">
        <v>9</v>
      </c>
      <c r="G2" s="5" t="s">
        <v>7</v>
      </c>
      <c r="H2" s="5" t="s">
        <v>10</v>
      </c>
      <c r="I2" s="6" t="s">
        <v>7</v>
      </c>
      <c r="J2" s="6" t="s">
        <v>10</v>
      </c>
      <c r="K2" s="5" t="s">
        <v>7</v>
      </c>
      <c r="L2" s="5" t="s">
        <v>10</v>
      </c>
      <c r="M2" s="6" t="s">
        <v>7</v>
      </c>
      <c r="N2" s="6" t="s">
        <v>10</v>
      </c>
      <c r="O2" s="5" t="s">
        <v>7</v>
      </c>
      <c r="P2" s="5" t="s">
        <v>10</v>
      </c>
    </row>
    <row r="3" spans="1:16" x14ac:dyDescent="0.2">
      <c r="A3" s="7" t="s">
        <v>11</v>
      </c>
      <c r="B3" s="8">
        <v>9</v>
      </c>
      <c r="C3" s="9">
        <v>1541.6134715359287</v>
      </c>
      <c r="D3" s="9">
        <v>2743.0645940730369</v>
      </c>
      <c r="E3" s="10" t="e">
        <v>#VALUE!</v>
      </c>
      <c r="F3" s="10" t="e">
        <v>#VALUE!</v>
      </c>
      <c r="G3" s="12">
        <v>0</v>
      </c>
      <c r="H3" s="12">
        <v>0</v>
      </c>
      <c r="I3" s="13">
        <v>0</v>
      </c>
      <c r="J3" s="13">
        <v>0</v>
      </c>
      <c r="K3" s="12">
        <v>797.87096395379842</v>
      </c>
      <c r="L3" s="12">
        <v>2</v>
      </c>
      <c r="M3" s="13">
        <v>0</v>
      </c>
      <c r="N3" s="13">
        <v>0</v>
      </c>
      <c r="O3" s="12">
        <v>0</v>
      </c>
      <c r="P3" s="12">
        <v>0</v>
      </c>
    </row>
    <row r="4" spans="1:16" x14ac:dyDescent="0.2">
      <c r="A4" s="7" t="s">
        <v>12</v>
      </c>
      <c r="B4" s="8">
        <v>0</v>
      </c>
      <c r="C4" s="9">
        <v>0</v>
      </c>
      <c r="D4" s="9">
        <v>2743.0645940730369</v>
      </c>
      <c r="E4" s="10" t="e">
        <v>#VALUE!</v>
      </c>
      <c r="F4" s="10" t="e">
        <v>#VALUE!</v>
      </c>
      <c r="G4" s="12">
        <v>0</v>
      </c>
      <c r="H4" s="12">
        <v>0</v>
      </c>
      <c r="I4" s="13">
        <v>0</v>
      </c>
      <c r="J4" s="13">
        <v>0</v>
      </c>
      <c r="K4" s="12">
        <v>0</v>
      </c>
      <c r="L4" s="12">
        <v>0</v>
      </c>
      <c r="M4" s="13">
        <v>0</v>
      </c>
      <c r="N4" s="13">
        <v>0</v>
      </c>
      <c r="O4" s="12">
        <v>0</v>
      </c>
      <c r="P4" s="12">
        <v>0</v>
      </c>
    </row>
    <row r="5" spans="1:16" x14ac:dyDescent="0.2">
      <c r="A5" s="7" t="s">
        <v>13</v>
      </c>
      <c r="B5" s="8">
        <v>5</v>
      </c>
      <c r="C5" s="9">
        <v>1761.7319036195486</v>
      </c>
      <c r="D5" s="9">
        <v>2743.0645940730369</v>
      </c>
      <c r="E5" s="10" t="e">
        <v>#VALUE!</v>
      </c>
      <c r="F5" s="10" t="e">
        <v>#VALUE!</v>
      </c>
      <c r="G5" s="12">
        <v>864.40056867055534</v>
      </c>
      <c r="H5" s="12">
        <v>2</v>
      </c>
      <c r="I5" s="13">
        <v>0</v>
      </c>
      <c r="J5" s="13">
        <v>0</v>
      </c>
      <c r="K5" s="12">
        <v>0</v>
      </c>
      <c r="L5" s="12">
        <v>0</v>
      </c>
      <c r="M5" s="13">
        <v>0</v>
      </c>
      <c r="N5" s="13">
        <v>0</v>
      </c>
      <c r="O5" s="12">
        <v>0</v>
      </c>
      <c r="P5" s="12">
        <v>0</v>
      </c>
    </row>
    <row r="6" spans="1:16" x14ac:dyDescent="0.2">
      <c r="A6" s="7" t="s">
        <v>14</v>
      </c>
      <c r="B6" s="8">
        <v>5</v>
      </c>
      <c r="C6" s="9">
        <v>1547.3312176371337</v>
      </c>
      <c r="D6" s="9">
        <v>2743.0645940730369</v>
      </c>
      <c r="E6" s="10" t="e">
        <v>#VALUE!</v>
      </c>
      <c r="F6" s="10" t="e">
        <v>#VALUE!</v>
      </c>
      <c r="G6" s="12">
        <v>0</v>
      </c>
      <c r="H6" s="12">
        <v>0</v>
      </c>
      <c r="I6" s="13">
        <v>0</v>
      </c>
      <c r="J6" s="13">
        <v>0</v>
      </c>
      <c r="K6" s="12">
        <v>0</v>
      </c>
      <c r="L6" s="12">
        <v>0</v>
      </c>
      <c r="M6" s="13">
        <v>0</v>
      </c>
      <c r="N6" s="13">
        <v>0</v>
      </c>
      <c r="O6" s="12">
        <v>0</v>
      </c>
      <c r="P6" s="12">
        <v>0</v>
      </c>
    </row>
    <row r="7" spans="1:16" x14ac:dyDescent="0.2">
      <c r="A7" s="7" t="s">
        <v>15</v>
      </c>
      <c r="B7" s="8">
        <v>10</v>
      </c>
      <c r="C7" s="9">
        <v>727.56600338970929</v>
      </c>
      <c r="D7" s="9">
        <v>2743.0645940730369</v>
      </c>
      <c r="E7" s="10" t="e">
        <v>#VALUE!</v>
      </c>
      <c r="F7" s="10" t="e">
        <v>#VALUE!</v>
      </c>
      <c r="G7" s="12">
        <v>194.53360153272331</v>
      </c>
      <c r="H7" s="12">
        <v>4</v>
      </c>
      <c r="I7" s="13">
        <v>0</v>
      </c>
      <c r="J7" s="13">
        <v>0</v>
      </c>
      <c r="K7" s="12">
        <v>0</v>
      </c>
      <c r="L7" s="12">
        <v>0</v>
      </c>
      <c r="M7" s="13">
        <v>0</v>
      </c>
      <c r="N7" s="13">
        <v>0</v>
      </c>
      <c r="O7" s="12">
        <v>0</v>
      </c>
      <c r="P7" s="12">
        <v>0</v>
      </c>
    </row>
    <row r="8" spans="1:16" x14ac:dyDescent="0.2">
      <c r="A8" s="7" t="s">
        <v>16</v>
      </c>
      <c r="B8" s="8">
        <v>9</v>
      </c>
      <c r="C8" s="9">
        <v>1062.6754244701301</v>
      </c>
      <c r="D8" s="9">
        <v>3428.7378233412278</v>
      </c>
      <c r="E8" s="10" t="e">
        <v>#VALUE!</v>
      </c>
      <c r="F8" s="10" t="e">
        <v>#VALUE!</v>
      </c>
      <c r="G8" s="12">
        <v>317.58170906991438</v>
      </c>
      <c r="H8" s="12">
        <v>3</v>
      </c>
      <c r="I8" s="13">
        <v>0</v>
      </c>
      <c r="J8" s="13">
        <v>0</v>
      </c>
      <c r="K8" s="12">
        <v>0</v>
      </c>
      <c r="L8" s="12">
        <v>0</v>
      </c>
      <c r="M8" s="13">
        <v>0</v>
      </c>
      <c r="N8" s="13">
        <v>0</v>
      </c>
      <c r="O8" s="12">
        <v>0</v>
      </c>
      <c r="P8" s="12">
        <v>0</v>
      </c>
    </row>
    <row r="9" spans="1:16" x14ac:dyDescent="0.2">
      <c r="A9" s="7" t="s">
        <v>17</v>
      </c>
      <c r="B9" s="8">
        <v>5</v>
      </c>
      <c r="C9" s="9">
        <v>2328.5422884488785</v>
      </c>
      <c r="D9" s="9">
        <v>2328.5422884488785</v>
      </c>
      <c r="E9" s="10" t="e">
        <v>#VALUE!</v>
      </c>
      <c r="F9" s="10" t="e">
        <v>#VALUE!</v>
      </c>
      <c r="G9" s="12">
        <v>0</v>
      </c>
      <c r="H9" s="12">
        <v>0</v>
      </c>
      <c r="I9" s="13">
        <v>0</v>
      </c>
      <c r="J9" s="13">
        <v>0</v>
      </c>
      <c r="K9" s="12">
        <v>0</v>
      </c>
      <c r="L9" s="12">
        <v>0</v>
      </c>
      <c r="M9" s="13">
        <v>0</v>
      </c>
      <c r="N9" s="13">
        <v>0</v>
      </c>
      <c r="O9" s="12">
        <v>0</v>
      </c>
      <c r="P9" s="12">
        <v>0</v>
      </c>
    </row>
    <row r="10" spans="1:16" x14ac:dyDescent="0.2">
      <c r="A10" s="7" t="s">
        <v>18</v>
      </c>
      <c r="B10" s="8">
        <v>9</v>
      </c>
      <c r="C10" s="9">
        <v>1668.3919791078565</v>
      </c>
      <c r="D10" s="9">
        <v>2194.8252225103142</v>
      </c>
      <c r="E10" s="10" t="e">
        <v>#VALUE!</v>
      </c>
      <c r="F10" s="10" t="e">
        <v>#VALUE!</v>
      </c>
      <c r="G10" s="12">
        <v>109.69678340689097</v>
      </c>
      <c r="H10" s="12">
        <v>5</v>
      </c>
      <c r="I10" s="13">
        <v>0</v>
      </c>
      <c r="J10" s="13">
        <v>0</v>
      </c>
      <c r="K10" s="12">
        <v>0</v>
      </c>
      <c r="L10" s="12">
        <v>0</v>
      </c>
      <c r="M10" s="13">
        <v>0</v>
      </c>
      <c r="N10" s="13">
        <v>0</v>
      </c>
      <c r="O10" s="12">
        <v>1282.8426352555405</v>
      </c>
      <c r="P10" s="12">
        <v>1</v>
      </c>
    </row>
    <row r="11" spans="1:16" x14ac:dyDescent="0.2">
      <c r="A11" s="7" t="s">
        <v>19</v>
      </c>
      <c r="B11" s="8">
        <v>4</v>
      </c>
      <c r="C11" s="9">
        <v>1188.1232890624888</v>
      </c>
      <c r="D11" s="9">
        <v>1387.8897473649208</v>
      </c>
      <c r="E11" s="10" t="e">
        <v>#VALUE!</v>
      </c>
      <c r="F11" s="10" t="e">
        <v>#VALUE!</v>
      </c>
      <c r="G11" s="12">
        <v>0</v>
      </c>
      <c r="H11" s="12">
        <v>0</v>
      </c>
      <c r="I11" s="13">
        <v>0</v>
      </c>
      <c r="J11" s="13">
        <v>0</v>
      </c>
      <c r="K11" s="12">
        <v>0</v>
      </c>
      <c r="L11" s="12">
        <v>0</v>
      </c>
      <c r="M11" s="13">
        <v>0</v>
      </c>
      <c r="N11" s="13">
        <v>0</v>
      </c>
      <c r="O11" s="12">
        <v>1188.1232890624888</v>
      </c>
      <c r="P11" s="12">
        <v>2</v>
      </c>
    </row>
    <row r="12" spans="1:16" x14ac:dyDescent="0.2">
      <c r="A12" s="7" t="s">
        <v>20</v>
      </c>
      <c r="B12" s="8">
        <v>5</v>
      </c>
      <c r="C12" s="9">
        <v>684.89899525419958</v>
      </c>
      <c r="D12" s="9">
        <v>2743.0645940730369</v>
      </c>
      <c r="E12" s="10" t="e">
        <v>#VALUE!</v>
      </c>
      <c r="F12" s="10" t="e">
        <v>#VALUE!</v>
      </c>
      <c r="G12" s="12">
        <v>0</v>
      </c>
      <c r="H12" s="12">
        <v>0</v>
      </c>
      <c r="I12" s="13">
        <v>0</v>
      </c>
      <c r="J12" s="13">
        <v>0</v>
      </c>
      <c r="K12" s="12">
        <v>0</v>
      </c>
      <c r="L12" s="12">
        <v>0</v>
      </c>
      <c r="M12" s="13">
        <v>0</v>
      </c>
      <c r="N12" s="13">
        <v>0</v>
      </c>
      <c r="O12" s="12">
        <v>0</v>
      </c>
      <c r="P12" s="12">
        <v>0</v>
      </c>
    </row>
    <row r="13" spans="1:16" x14ac:dyDescent="0.2">
      <c r="A13" s="7" t="s">
        <v>21</v>
      </c>
      <c r="B13" s="8">
        <v>14</v>
      </c>
      <c r="C13" s="9">
        <v>4282.2886922803491</v>
      </c>
      <c r="D13" s="9">
        <v>2194.8252225103142</v>
      </c>
      <c r="E13" s="10">
        <v>1</v>
      </c>
      <c r="F13" s="10">
        <v>1</v>
      </c>
      <c r="G13" s="12">
        <v>1449.2849524740341</v>
      </c>
      <c r="H13" s="12">
        <v>1</v>
      </c>
      <c r="I13" s="13">
        <v>0</v>
      </c>
      <c r="J13" s="13">
        <v>0</v>
      </c>
      <c r="K13" s="12">
        <v>923.19326462379263</v>
      </c>
      <c r="L13" s="12">
        <v>1</v>
      </c>
      <c r="M13" s="13">
        <v>0</v>
      </c>
      <c r="N13" s="13">
        <v>0</v>
      </c>
      <c r="O13" s="12">
        <v>0</v>
      </c>
      <c r="P13" s="12">
        <v>0</v>
      </c>
    </row>
    <row r="14" spans="1:16" x14ac:dyDescent="0.2">
      <c r="A14" s="7" t="s">
        <v>22</v>
      </c>
      <c r="B14" s="8">
        <v>10</v>
      </c>
      <c r="C14" s="9">
        <v>1148.2649908275484</v>
      </c>
      <c r="D14" s="9">
        <v>3428.7378233412278</v>
      </c>
      <c r="E14" s="10" t="e">
        <v>#VALUE!</v>
      </c>
      <c r="F14" s="10" t="e">
        <v>#VALUE!</v>
      </c>
      <c r="G14" s="12">
        <v>0</v>
      </c>
      <c r="H14" s="12">
        <v>0</v>
      </c>
      <c r="I14" s="13">
        <v>0</v>
      </c>
      <c r="J14" s="13">
        <v>0</v>
      </c>
      <c r="K14" s="12">
        <v>0</v>
      </c>
      <c r="L14" s="12">
        <v>0</v>
      </c>
      <c r="M14" s="13">
        <v>544.23958456944615</v>
      </c>
      <c r="N14" s="13">
        <v>1</v>
      </c>
      <c r="O14" s="12">
        <v>0</v>
      </c>
      <c r="P14" s="12">
        <v>0</v>
      </c>
    </row>
    <row r="15" spans="1:16" x14ac:dyDescent="0.2">
      <c r="A15" s="7"/>
      <c r="B15" s="8" t="e">
        <f>INDEX(Calculator!$G$4:$G$300,MATCH(A15,Calculator!$A$4:$A$300,0))</f>
        <v>#N/A</v>
      </c>
      <c r="C15" s="9" t="e">
        <f>INDEX(Calculator!$F$4:$F$300,MATCH(A15,Calculator!$A$4:$A$300,0))</f>
        <v>#N/A</v>
      </c>
      <c r="D15" s="9" t="e">
        <f>INDEX('Calculator AG'!$F$4:$F$300,MATCH(A15,'Calculator AG'!$A$4:$A$300))</f>
        <v>#N/A</v>
      </c>
      <c r="E15" s="10" t="e">
        <f>INDEX(Calculator!$D$4:$D$300,MATCH(A15,Calculator!$A$4:$A$300,0))</f>
        <v>#N/A</v>
      </c>
      <c r="F15" s="10" t="e">
        <f>INDEX('Calculator AG'!$D$4:$D$300,MATCH('Final ranking'!A15,'Calculator AG'!$A$4:$A$300,0))</f>
        <v>#N/A</v>
      </c>
      <c r="G15" s="12" t="e">
        <f>INDEX(Calculator!$AB$4:$AB$300,MATCH(A15,Calculator!$A$4:$A$300,0))</f>
        <v>#N/A</v>
      </c>
      <c r="H15" s="12" t="e">
        <f>INDEX(Calculator!$AD$4:$AD$300,MATCH(A15,Calculator!$A$4:$A$300,0))</f>
        <v>#N/A</v>
      </c>
      <c r="I15" s="13" t="e">
        <f>INDEX(Calculator!$AE$4:$AE$300,MATCH(A15,Calculator!$A$4:$A$300,0))</f>
        <v>#N/A</v>
      </c>
      <c r="J15" s="13" t="e">
        <f>INDEX(Calculator!$AG$4:$AG$300,MATCH(A15,Calculator!$A$4:$A$300,0))</f>
        <v>#N/A</v>
      </c>
      <c r="K15" s="12" t="e">
        <f>INDEX(Calculator!$AH$4:$AH$300,MATCH(A15,Calculator!$A$4:$A$300,0))</f>
        <v>#N/A</v>
      </c>
      <c r="L15" s="12" t="e">
        <f>INDEX(Calculator!$AJ$4:$AJ$300,MATCH(A15,Calculator!$A$4:$A$300,0))</f>
        <v>#N/A</v>
      </c>
      <c r="M15" s="13" t="e">
        <f>INDEX(Calculator!$AK$4:$AK$300,MATCH(A15,Calculator!$A$4:$A$300,0))</f>
        <v>#N/A</v>
      </c>
      <c r="N15" s="13" t="e">
        <f>INDEX(Calculator!$AM$4:$AM$300,MATCH(A15,Calculator!$A$4:$A$300,0))</f>
        <v>#N/A</v>
      </c>
      <c r="O15" s="12" t="e">
        <f>INDEX(Calculator!$AN$4:$AN$300,MATCH(A15,Calculator!$A$4:$A$300,0))</f>
        <v>#N/A</v>
      </c>
      <c r="P15" s="12" t="e">
        <f>INDEX(Calculator!$AP$4:$AP$300,MATCH(A15,Calculator!$A$4:$A$300,0))</f>
        <v>#N/A</v>
      </c>
    </row>
    <row r="16" spans="1:16" x14ac:dyDescent="0.2">
      <c r="A16" s="7"/>
      <c r="B16" s="8" t="e">
        <f>INDEX(Calculator!$G$4:$G$300,MATCH(A16,Calculator!$A$4:$A$300,0))</f>
        <v>#N/A</v>
      </c>
      <c r="C16" s="9" t="e">
        <f>INDEX(Calculator!$F$4:$F$300,MATCH(A16,Calculator!$A$4:$A$300,0))</f>
        <v>#N/A</v>
      </c>
      <c r="D16" s="9" t="e">
        <f>INDEX('Calculator AG'!$F$4:$F$300,MATCH(A16,'Calculator AG'!$A$4:$A$300))</f>
        <v>#N/A</v>
      </c>
      <c r="E16" s="10" t="e">
        <f>INDEX(Calculator!$D$4:$D$300,MATCH(A16,Calculator!$A$4:$A$300,0))</f>
        <v>#N/A</v>
      </c>
      <c r="F16" s="10" t="e">
        <f>INDEX('Calculator AG'!$D$4:$D$300,MATCH('Final ranking'!A16,'Calculator AG'!$A$4:$A$300,0))</f>
        <v>#N/A</v>
      </c>
      <c r="G16" s="12" t="e">
        <f>INDEX(Calculator!$AB$4:$AB$300,MATCH(A16,Calculator!$A$4:$A$300,0))</f>
        <v>#N/A</v>
      </c>
      <c r="H16" s="12" t="e">
        <f>INDEX(Calculator!$AD$4:$AD$300,MATCH(A16,Calculator!$A$4:$A$300,0))</f>
        <v>#N/A</v>
      </c>
      <c r="I16" s="13" t="e">
        <f>INDEX(Calculator!$AE$4:$AE$300,MATCH(A16,Calculator!$A$4:$A$300,0))</f>
        <v>#N/A</v>
      </c>
      <c r="J16" s="13" t="e">
        <f>INDEX(Calculator!$AG$4:$AG$300,MATCH(A16,Calculator!$A$4:$A$300,0))</f>
        <v>#N/A</v>
      </c>
      <c r="K16" s="12" t="e">
        <f>INDEX(Calculator!$AH$4:$AH$300,MATCH(A16,Calculator!$A$4:$A$300,0))</f>
        <v>#N/A</v>
      </c>
      <c r="L16" s="12" t="e">
        <f>INDEX(Calculator!$AJ$4:$AJ$300,MATCH(A16,Calculator!$A$4:$A$300,0))</f>
        <v>#N/A</v>
      </c>
      <c r="M16" s="13" t="e">
        <f>INDEX(Calculator!$AK$4:$AK$300,MATCH(A16,Calculator!$A$4:$A$300,0))</f>
        <v>#N/A</v>
      </c>
      <c r="N16" s="13" t="e">
        <f>INDEX(Calculator!$AM$4:$AM$300,MATCH(A16,Calculator!$A$4:$A$300,0))</f>
        <v>#N/A</v>
      </c>
      <c r="O16" s="12" t="e">
        <f>INDEX(Calculator!$AN$4:$AN$300,MATCH(A16,Calculator!$A$4:$A$300,0))</f>
        <v>#N/A</v>
      </c>
      <c r="P16" s="12" t="e">
        <f>INDEX(Calculator!$AP$4:$AP$300,MATCH(A16,Calculator!$A$4:$A$300,0))</f>
        <v>#N/A</v>
      </c>
    </row>
    <row r="17" spans="1:16" x14ac:dyDescent="0.2">
      <c r="A17" s="7"/>
      <c r="B17" s="8" t="e">
        <f>INDEX(Calculator!$G$4:$G$300,MATCH(A17,Calculator!$A$4:$A$300,0))</f>
        <v>#N/A</v>
      </c>
      <c r="C17" s="9" t="e">
        <f>INDEX(Calculator!$F$4:$F$300,MATCH(A17,Calculator!$A$4:$A$300,0))</f>
        <v>#N/A</v>
      </c>
      <c r="D17" s="9" t="e">
        <f>INDEX('Calculator AG'!$F$4:$F$300,MATCH(A17,'Calculator AG'!$A$4:$A$300))</f>
        <v>#N/A</v>
      </c>
      <c r="E17" s="10" t="e">
        <f>INDEX(Calculator!$D$4:$D$300,MATCH(A17,Calculator!$A$4:$A$300,0))</f>
        <v>#N/A</v>
      </c>
      <c r="F17" s="10" t="e">
        <f>INDEX('Calculator AG'!$D$4:$D$300,MATCH('Final ranking'!A17,'Calculator AG'!$A$4:$A$300,0))</f>
        <v>#N/A</v>
      </c>
      <c r="G17" s="12" t="e">
        <f>INDEX(Calculator!$AB$4:$AB$300,MATCH(A17,Calculator!$A$4:$A$300,0))</f>
        <v>#N/A</v>
      </c>
      <c r="H17" s="12" t="e">
        <f>INDEX(Calculator!$AD$4:$AD$300,MATCH(A17,Calculator!$A$4:$A$300,0))</f>
        <v>#N/A</v>
      </c>
      <c r="I17" s="13" t="e">
        <f>INDEX(Calculator!$AE$4:$AE$300,MATCH(A17,Calculator!$A$4:$A$300,0))</f>
        <v>#N/A</v>
      </c>
      <c r="J17" s="13" t="e">
        <f>INDEX(Calculator!$AG$4:$AG$300,MATCH(A17,Calculator!$A$4:$A$300,0))</f>
        <v>#N/A</v>
      </c>
      <c r="K17" s="12" t="e">
        <f>INDEX(Calculator!$AH$4:$AH$300,MATCH(A17,Calculator!$A$4:$A$300,0))</f>
        <v>#N/A</v>
      </c>
      <c r="L17" s="12" t="e">
        <f>INDEX(Calculator!$AJ$4:$AJ$300,MATCH(A17,Calculator!$A$4:$A$300,0))</f>
        <v>#N/A</v>
      </c>
      <c r="M17" s="13" t="e">
        <f>INDEX(Calculator!$AK$4:$AK$300,MATCH(A17,Calculator!$A$4:$A$300,0))</f>
        <v>#N/A</v>
      </c>
      <c r="N17" s="13" t="e">
        <f>INDEX(Calculator!$AM$4:$AM$300,MATCH(A17,Calculator!$A$4:$A$300,0))</f>
        <v>#N/A</v>
      </c>
      <c r="O17" s="12" t="e">
        <f>INDEX(Calculator!$AN$4:$AN$300,MATCH(A17,Calculator!$A$4:$A$300,0))</f>
        <v>#N/A</v>
      </c>
      <c r="P17" s="12" t="e">
        <f>INDEX(Calculator!$AP$4:$AP$300,MATCH(A17,Calculator!$A$4:$A$300,0))</f>
        <v>#N/A</v>
      </c>
    </row>
  </sheetData>
  <autoFilter ref="A2:F13">
    <sortState ref="A3:F17">
      <sortCondition ref="A2:A13"/>
    </sortState>
  </autoFilter>
  <mergeCells count="5">
    <mergeCell ref="G1:H1"/>
    <mergeCell ref="I1:J1"/>
    <mergeCell ref="K1:L1"/>
    <mergeCell ref="M1:N1"/>
    <mergeCell ref="O1:P1"/>
  </mergeCells>
  <conditionalFormatting sqref="G1:G3 G18:G1048576">
    <cfRule type="top10" dxfId="109" priority="75" rank="1"/>
  </conditionalFormatting>
  <conditionalFormatting sqref="I1:I3 I18:I1048576">
    <cfRule type="top10" dxfId="108" priority="74" rank="1"/>
  </conditionalFormatting>
  <conditionalFormatting sqref="K1:K3 K18:K1048576">
    <cfRule type="top10" dxfId="107" priority="73" rank="1"/>
  </conditionalFormatting>
  <conditionalFormatting sqref="M1:M3 M18:M1048576">
    <cfRule type="top10" dxfId="106" priority="72" rank="1"/>
  </conditionalFormatting>
  <conditionalFormatting sqref="O1:O3 O18:O1048576">
    <cfRule type="top10" dxfId="105" priority="71" rank="1"/>
  </conditionalFormatting>
  <conditionalFormatting sqref="G4">
    <cfRule type="top10" dxfId="104" priority="70" rank="1"/>
  </conditionalFormatting>
  <conditionalFormatting sqref="I4">
    <cfRule type="top10" dxfId="103" priority="69" rank="1"/>
  </conditionalFormatting>
  <conditionalFormatting sqref="K4">
    <cfRule type="top10" dxfId="102" priority="68" rank="1"/>
  </conditionalFormatting>
  <conditionalFormatting sqref="M4">
    <cfRule type="top10" dxfId="101" priority="67" rank="1"/>
  </conditionalFormatting>
  <conditionalFormatting sqref="O4">
    <cfRule type="top10" dxfId="100" priority="66" rank="1"/>
  </conditionalFormatting>
  <conditionalFormatting sqref="G5">
    <cfRule type="top10" dxfId="99" priority="65" rank="1"/>
  </conditionalFormatting>
  <conditionalFormatting sqref="I5">
    <cfRule type="top10" dxfId="98" priority="64" rank="1"/>
  </conditionalFormatting>
  <conditionalFormatting sqref="K5">
    <cfRule type="top10" dxfId="97" priority="63" rank="1"/>
  </conditionalFormatting>
  <conditionalFormatting sqref="M5">
    <cfRule type="top10" dxfId="96" priority="62" rank="1"/>
  </conditionalFormatting>
  <conditionalFormatting sqref="O5">
    <cfRule type="top10" dxfId="95" priority="61" rank="1"/>
  </conditionalFormatting>
  <conditionalFormatting sqref="G6">
    <cfRule type="top10" dxfId="94" priority="60" rank="1"/>
  </conditionalFormatting>
  <conditionalFormatting sqref="I6">
    <cfRule type="top10" dxfId="93" priority="59" rank="1"/>
  </conditionalFormatting>
  <conditionalFormatting sqref="K6">
    <cfRule type="top10" dxfId="92" priority="58" rank="1"/>
  </conditionalFormatting>
  <conditionalFormatting sqref="M6">
    <cfRule type="top10" dxfId="91" priority="57" rank="1"/>
  </conditionalFormatting>
  <conditionalFormatting sqref="O6">
    <cfRule type="top10" dxfId="90" priority="56" rank="1"/>
  </conditionalFormatting>
  <conditionalFormatting sqref="G7">
    <cfRule type="top10" dxfId="89" priority="55" rank="1"/>
  </conditionalFormatting>
  <conditionalFormatting sqref="I7">
    <cfRule type="top10" dxfId="88" priority="54" rank="1"/>
  </conditionalFormatting>
  <conditionalFormatting sqref="K7">
    <cfRule type="top10" dxfId="87" priority="53" rank="1"/>
  </conditionalFormatting>
  <conditionalFormatting sqref="M7">
    <cfRule type="top10" dxfId="86" priority="52" rank="1"/>
  </conditionalFormatting>
  <conditionalFormatting sqref="O7">
    <cfRule type="top10" dxfId="85" priority="51" rank="1"/>
  </conditionalFormatting>
  <conditionalFormatting sqref="G8">
    <cfRule type="top10" dxfId="84" priority="50" rank="1"/>
  </conditionalFormatting>
  <conditionalFormatting sqref="I8">
    <cfRule type="top10" dxfId="83" priority="49" rank="1"/>
  </conditionalFormatting>
  <conditionalFormatting sqref="K8">
    <cfRule type="top10" dxfId="82" priority="48" rank="1"/>
  </conditionalFormatting>
  <conditionalFormatting sqref="M8">
    <cfRule type="top10" dxfId="81" priority="47" rank="1"/>
  </conditionalFormatting>
  <conditionalFormatting sqref="O8">
    <cfRule type="top10" dxfId="80" priority="46" rank="1"/>
  </conditionalFormatting>
  <conditionalFormatting sqref="G9">
    <cfRule type="top10" dxfId="79" priority="45" rank="1"/>
  </conditionalFormatting>
  <conditionalFormatting sqref="I9">
    <cfRule type="top10" dxfId="78" priority="44" rank="1"/>
  </conditionalFormatting>
  <conditionalFormatting sqref="K9">
    <cfRule type="top10" dxfId="77" priority="43" rank="1"/>
  </conditionalFormatting>
  <conditionalFormatting sqref="M9">
    <cfRule type="top10" dxfId="76" priority="42" rank="1"/>
  </conditionalFormatting>
  <conditionalFormatting sqref="O9">
    <cfRule type="top10" dxfId="75" priority="41" rank="1"/>
  </conditionalFormatting>
  <conditionalFormatting sqref="G10">
    <cfRule type="top10" dxfId="74" priority="40" rank="1"/>
  </conditionalFormatting>
  <conditionalFormatting sqref="I10">
    <cfRule type="top10" dxfId="73" priority="39" rank="1"/>
  </conditionalFormatting>
  <conditionalFormatting sqref="K10">
    <cfRule type="top10" dxfId="72" priority="38" rank="1"/>
  </conditionalFormatting>
  <conditionalFormatting sqref="M10">
    <cfRule type="top10" dxfId="71" priority="37" rank="1"/>
  </conditionalFormatting>
  <conditionalFormatting sqref="O10">
    <cfRule type="top10" dxfId="70" priority="36" rank="1"/>
  </conditionalFormatting>
  <conditionalFormatting sqref="G11">
    <cfRule type="top10" dxfId="69" priority="35" rank="1"/>
  </conditionalFormatting>
  <conditionalFormatting sqref="I11">
    <cfRule type="top10" dxfId="68" priority="34" rank="1"/>
  </conditionalFormatting>
  <conditionalFormatting sqref="K11">
    <cfRule type="top10" dxfId="67" priority="33" rank="1"/>
  </conditionalFormatting>
  <conditionalFormatting sqref="M11">
    <cfRule type="top10" dxfId="66" priority="32" rank="1"/>
  </conditionalFormatting>
  <conditionalFormatting sqref="O11">
    <cfRule type="top10" dxfId="65" priority="31" rank="1"/>
  </conditionalFormatting>
  <conditionalFormatting sqref="G12">
    <cfRule type="top10" dxfId="64" priority="30" rank="1"/>
  </conditionalFormatting>
  <conditionalFormatting sqref="I12">
    <cfRule type="top10" dxfId="63" priority="29" rank="1"/>
  </conditionalFormatting>
  <conditionalFormatting sqref="K12">
    <cfRule type="top10" dxfId="62" priority="28" rank="1"/>
  </conditionalFormatting>
  <conditionalFormatting sqref="M12">
    <cfRule type="top10" dxfId="61" priority="27" rank="1"/>
  </conditionalFormatting>
  <conditionalFormatting sqref="O12">
    <cfRule type="top10" dxfId="60" priority="26" rank="1"/>
  </conditionalFormatting>
  <conditionalFormatting sqref="G13">
    <cfRule type="top10" dxfId="59" priority="25" rank="1"/>
  </conditionalFormatting>
  <conditionalFormatting sqref="I13">
    <cfRule type="top10" dxfId="58" priority="24" rank="1"/>
  </conditionalFormatting>
  <conditionalFormatting sqref="K13">
    <cfRule type="top10" dxfId="57" priority="23" rank="1"/>
  </conditionalFormatting>
  <conditionalFormatting sqref="M13">
    <cfRule type="top10" dxfId="56" priority="22" rank="1"/>
  </conditionalFormatting>
  <conditionalFormatting sqref="O13">
    <cfRule type="top10" dxfId="55" priority="21" rank="1"/>
  </conditionalFormatting>
  <conditionalFormatting sqref="G14">
    <cfRule type="top10" dxfId="54" priority="20" rank="1"/>
  </conditionalFormatting>
  <conditionalFormatting sqref="I14">
    <cfRule type="top10" dxfId="53" priority="19" rank="1"/>
  </conditionalFormatting>
  <conditionalFormatting sqref="K14">
    <cfRule type="top10" dxfId="52" priority="18" rank="1"/>
  </conditionalFormatting>
  <conditionalFormatting sqref="M14">
    <cfRule type="top10" dxfId="51" priority="17" rank="1"/>
  </conditionalFormatting>
  <conditionalFormatting sqref="O14">
    <cfRule type="top10" dxfId="50" priority="16" rank="1"/>
  </conditionalFormatting>
  <conditionalFormatting sqref="G15">
    <cfRule type="top10" dxfId="49" priority="15" rank="1"/>
  </conditionalFormatting>
  <conditionalFormatting sqref="I15">
    <cfRule type="top10" dxfId="48" priority="14" rank="1"/>
  </conditionalFormatting>
  <conditionalFormatting sqref="K15">
    <cfRule type="top10" dxfId="47" priority="13" rank="1"/>
  </conditionalFormatting>
  <conditionalFormatting sqref="M15">
    <cfRule type="top10" dxfId="46" priority="12" rank="1"/>
  </conditionalFormatting>
  <conditionalFormatting sqref="O15">
    <cfRule type="top10" dxfId="45" priority="11" rank="1"/>
  </conditionalFormatting>
  <conditionalFormatting sqref="G16">
    <cfRule type="top10" dxfId="44" priority="10" rank="1"/>
  </conditionalFormatting>
  <conditionalFormatting sqref="I16">
    <cfRule type="top10" dxfId="43" priority="9" rank="1"/>
  </conditionalFormatting>
  <conditionalFormatting sqref="K16">
    <cfRule type="top10" dxfId="42" priority="8" rank="1"/>
  </conditionalFormatting>
  <conditionalFormatting sqref="M16">
    <cfRule type="top10" dxfId="41" priority="7" rank="1"/>
  </conditionalFormatting>
  <conditionalFormatting sqref="O16">
    <cfRule type="top10" dxfId="40" priority="6" rank="1"/>
  </conditionalFormatting>
  <conditionalFormatting sqref="G17">
    <cfRule type="top10" dxfId="39" priority="5" rank="1"/>
  </conditionalFormatting>
  <conditionalFormatting sqref="I17">
    <cfRule type="top10" dxfId="38" priority="4" rank="1"/>
  </conditionalFormatting>
  <conditionalFormatting sqref="K17">
    <cfRule type="top10" dxfId="37" priority="3" rank="1"/>
  </conditionalFormatting>
  <conditionalFormatting sqref="M17">
    <cfRule type="top10" dxfId="36" priority="2" rank="1"/>
  </conditionalFormatting>
  <conditionalFormatting sqref="O17">
    <cfRule type="top10" dxfId="35" priority="1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9"/>
  <sheetViews>
    <sheetView workbookViewId="0">
      <pane xSplit="7" ySplit="3" topLeftCell="H4" activePane="bottomRight" state="frozen"/>
      <selection activeCell="B1" sqref="B1"/>
      <selection pane="topRight" activeCell="B1" sqref="B1"/>
      <selection pane="bottomLeft" activeCell="B1" sqref="B1"/>
      <selection pane="bottomRight" activeCell="B4" sqref="B4:B30"/>
    </sheetView>
  </sheetViews>
  <sheetFormatPr defaultColWidth="9.140625" defaultRowHeight="12.75" x14ac:dyDescent="0.2"/>
  <cols>
    <col min="1" max="1" width="25" style="1" customWidth="1"/>
    <col min="2" max="2" width="5.28515625" style="1" customWidth="1"/>
    <col min="3" max="3" width="7.5703125" style="1" customWidth="1"/>
    <col min="4" max="4" width="7.42578125" style="1" customWidth="1"/>
    <col min="5" max="5" width="12.42578125" style="1" customWidth="1"/>
    <col min="6" max="6" width="11.42578125" style="1" customWidth="1"/>
    <col min="7" max="7" width="9.140625" style="11"/>
    <col min="8" max="8" width="12.42578125" style="1" bestFit="1" customWidth="1"/>
    <col min="9" max="10" width="9.28515625" style="1" bestFit="1" customWidth="1"/>
    <col min="11" max="14" width="9.42578125" style="1" bestFit="1" customWidth="1"/>
    <col min="15" max="21" width="9.28515625" style="1" bestFit="1" customWidth="1"/>
    <col min="22" max="23" width="9.42578125" style="1" bestFit="1" customWidth="1"/>
    <col min="24" max="27" width="9.28515625" style="1" bestFit="1" customWidth="1"/>
    <col min="28" max="16384" width="9.140625" style="1"/>
  </cols>
  <sheetData>
    <row r="1" spans="1:42" ht="13.5" thickBot="1" x14ac:dyDescent="0.25">
      <c r="A1" s="14" t="s">
        <v>23</v>
      </c>
      <c r="B1" s="14">
        <v>11</v>
      </c>
      <c r="F1" s="15"/>
      <c r="G1" s="16" t="s">
        <v>24</v>
      </c>
      <c r="H1" s="15">
        <v>1</v>
      </c>
      <c r="I1" s="15">
        <f>H1+1</f>
        <v>2</v>
      </c>
      <c r="J1" s="15">
        <f t="shared" ref="J1:AA1" si="0">I1+1</f>
        <v>3</v>
      </c>
      <c r="K1" s="15">
        <f t="shared" si="0"/>
        <v>4</v>
      </c>
      <c r="L1" s="15">
        <f t="shared" si="0"/>
        <v>5</v>
      </c>
      <c r="M1" s="15">
        <f t="shared" si="0"/>
        <v>6</v>
      </c>
      <c r="N1" s="15">
        <f t="shared" si="0"/>
        <v>7</v>
      </c>
      <c r="O1" s="15">
        <f t="shared" si="0"/>
        <v>8</v>
      </c>
      <c r="P1" s="15">
        <f t="shared" si="0"/>
        <v>9</v>
      </c>
      <c r="Q1" s="15">
        <v>21</v>
      </c>
      <c r="R1" s="15">
        <v>11</v>
      </c>
      <c r="S1" s="15">
        <v>22</v>
      </c>
      <c r="T1" s="15">
        <v>13</v>
      </c>
      <c r="U1" s="15">
        <f t="shared" si="0"/>
        <v>14</v>
      </c>
      <c r="V1" s="15">
        <f t="shared" si="0"/>
        <v>15</v>
      </c>
      <c r="W1" s="15">
        <f t="shared" si="0"/>
        <v>16</v>
      </c>
      <c r="X1" s="15">
        <f t="shared" si="0"/>
        <v>17</v>
      </c>
      <c r="Y1" s="15">
        <f t="shared" si="0"/>
        <v>18</v>
      </c>
      <c r="Z1" s="15">
        <f t="shared" si="0"/>
        <v>19</v>
      </c>
      <c r="AA1" s="15">
        <f t="shared" si="0"/>
        <v>20</v>
      </c>
    </row>
    <row r="2" spans="1:42" x14ac:dyDescent="0.2">
      <c r="A2" s="17" t="s">
        <v>25</v>
      </c>
      <c r="B2" s="18" t="s">
        <v>26</v>
      </c>
      <c r="C2" s="18" t="s">
        <v>27</v>
      </c>
      <c r="D2" s="18" t="s">
        <v>28</v>
      </c>
      <c r="F2" s="19" t="s">
        <v>29</v>
      </c>
      <c r="G2" s="16"/>
      <c r="H2" s="15" t="s">
        <v>30</v>
      </c>
      <c r="I2" s="15" t="s">
        <v>31</v>
      </c>
      <c r="J2" s="15" t="s">
        <v>32</v>
      </c>
      <c r="K2" s="15" t="s">
        <v>33</v>
      </c>
      <c r="L2" s="15" t="s">
        <v>34</v>
      </c>
      <c r="M2" s="15" t="s">
        <v>35</v>
      </c>
      <c r="N2" s="15" t="s">
        <v>36</v>
      </c>
      <c r="O2" s="15" t="s">
        <v>37</v>
      </c>
      <c r="P2" t="s">
        <v>38</v>
      </c>
      <c r="Q2" t="s">
        <v>39</v>
      </c>
      <c r="R2" t="s">
        <v>40</v>
      </c>
      <c r="S2" t="s">
        <v>41</v>
      </c>
      <c r="T2" s="15" t="s">
        <v>42</v>
      </c>
      <c r="U2" s="15" t="s">
        <v>43</v>
      </c>
      <c r="V2" s="15" t="s">
        <v>44</v>
      </c>
      <c r="W2" s="15" t="s">
        <v>45</v>
      </c>
      <c r="X2" t="s">
        <v>46</v>
      </c>
      <c r="Y2" t="s">
        <v>47</v>
      </c>
      <c r="Z2" t="s">
        <v>48</v>
      </c>
      <c r="AA2" t="s">
        <v>49</v>
      </c>
      <c r="AB2" s="20" t="s">
        <v>50</v>
      </c>
      <c r="AC2" s="21"/>
      <c r="AD2" s="22"/>
      <c r="AE2" s="20" t="s">
        <v>51</v>
      </c>
      <c r="AF2" s="21"/>
      <c r="AG2" s="22"/>
      <c r="AH2" s="20" t="s">
        <v>52</v>
      </c>
      <c r="AI2" s="21"/>
      <c r="AJ2" s="22"/>
      <c r="AK2" s="20" t="s">
        <v>53</v>
      </c>
      <c r="AL2" s="21"/>
      <c r="AM2" s="22"/>
      <c r="AN2" s="20" t="s">
        <v>54</v>
      </c>
      <c r="AO2" s="21"/>
      <c r="AP2" s="22"/>
    </row>
    <row r="3" spans="1:42" x14ac:dyDescent="0.2">
      <c r="A3" s="17"/>
      <c r="B3" s="18"/>
      <c r="C3" s="18"/>
      <c r="D3" s="18"/>
      <c r="F3" s="19"/>
      <c r="G3" s="16"/>
      <c r="H3" s="15" t="s">
        <v>55</v>
      </c>
      <c r="I3" s="15" t="s">
        <v>55</v>
      </c>
      <c r="J3" s="15" t="s">
        <v>55</v>
      </c>
      <c r="K3" s="15" t="s">
        <v>55</v>
      </c>
      <c r="L3" s="15" t="s">
        <v>55</v>
      </c>
      <c r="M3" s="15" t="s">
        <v>55</v>
      </c>
      <c r="N3" s="15" t="s">
        <v>55</v>
      </c>
      <c r="O3" s="15" t="s">
        <v>55</v>
      </c>
      <c r="P3" s="15" t="s">
        <v>55</v>
      </c>
      <c r="Q3" s="15" t="s">
        <v>55</v>
      </c>
      <c r="R3" s="15" t="s">
        <v>55</v>
      </c>
      <c r="S3" s="15" t="s">
        <v>55</v>
      </c>
      <c r="T3" s="15" t="s">
        <v>56</v>
      </c>
      <c r="U3" s="15" t="s">
        <v>56</v>
      </c>
      <c r="V3" s="15" t="s">
        <v>56</v>
      </c>
      <c r="W3" s="15" t="s">
        <v>56</v>
      </c>
      <c r="X3" s="15" t="s">
        <v>57</v>
      </c>
      <c r="Y3" s="15" t="s">
        <v>57</v>
      </c>
      <c r="Z3" s="15" t="s">
        <v>57</v>
      </c>
      <c r="AA3" s="15" t="s">
        <v>57</v>
      </c>
      <c r="AB3" s="23"/>
      <c r="AC3" s="24"/>
      <c r="AD3" s="25"/>
      <c r="AE3" s="23"/>
      <c r="AF3" s="24"/>
      <c r="AG3" s="25"/>
      <c r="AH3" s="23"/>
      <c r="AI3" s="24"/>
      <c r="AJ3" s="25"/>
      <c r="AK3" s="23"/>
      <c r="AL3" s="24"/>
      <c r="AM3" s="25"/>
      <c r="AN3" s="23"/>
      <c r="AO3" s="24"/>
      <c r="AP3" s="25"/>
    </row>
    <row r="4" spans="1:42" x14ac:dyDescent="0.2">
      <c r="A4" s="12" t="s">
        <v>11</v>
      </c>
      <c r="B4" s="26"/>
      <c r="C4" s="27" t="str">
        <f>IF(G5&gt;$B$1,F4,"")</f>
        <v/>
      </c>
      <c r="D4" s="27" t="e">
        <f>RANK(C4,$C$4:$C$118)</f>
        <v>#VALUE!</v>
      </c>
      <c r="E4" s="28" t="s">
        <v>7</v>
      </c>
      <c r="F4" s="29">
        <f>SUM(H4:AA4)</f>
        <v>1541.6134715359287</v>
      </c>
      <c r="G4" s="30">
        <f>G5</f>
        <v>9</v>
      </c>
      <c r="H4" s="31">
        <v>0</v>
      </c>
      <c r="I4" s="31">
        <v>127.44382754106432</v>
      </c>
      <c r="J4" s="31">
        <v>0</v>
      </c>
      <c r="K4" s="31">
        <v>0</v>
      </c>
      <c r="L4" s="31">
        <v>354.6556243170686</v>
      </c>
      <c r="M4" s="31">
        <v>0</v>
      </c>
      <c r="N4" s="31">
        <v>0</v>
      </c>
      <c r="O4" s="31">
        <v>0</v>
      </c>
      <c r="P4" s="31">
        <v>1</v>
      </c>
      <c r="Q4" s="31">
        <v>287.8463631954229</v>
      </c>
      <c r="R4" s="31">
        <v>77.102349170102656</v>
      </c>
      <c r="S4" s="31">
        <v>431.92225158827284</v>
      </c>
      <c r="T4" s="31">
        <v>163.20951109570169</v>
      </c>
      <c r="U4" s="31">
        <v>68.023483227997204</v>
      </c>
      <c r="V4" s="31">
        <v>0</v>
      </c>
      <c r="W4" s="31">
        <v>30.410061400298428</v>
      </c>
      <c r="X4" s="31">
        <v>0</v>
      </c>
      <c r="Y4" s="31">
        <v>0</v>
      </c>
      <c r="Z4" s="31">
        <v>0</v>
      </c>
      <c r="AA4" s="31">
        <v>0</v>
      </c>
      <c r="AB4" s="32">
        <v>0</v>
      </c>
      <c r="AC4" s="33">
        <v>1</v>
      </c>
      <c r="AD4" s="34">
        <v>0</v>
      </c>
      <c r="AE4" s="32">
        <v>0</v>
      </c>
      <c r="AF4" s="33">
        <v>1</v>
      </c>
      <c r="AG4" s="34">
        <v>0</v>
      </c>
      <c r="AH4" s="32">
        <v>797.87096395379842</v>
      </c>
      <c r="AI4" s="33">
        <v>4</v>
      </c>
      <c r="AJ4" s="34">
        <v>2</v>
      </c>
      <c r="AK4" s="32">
        <v>0</v>
      </c>
      <c r="AL4" s="33">
        <v>3</v>
      </c>
      <c r="AM4" s="34">
        <v>0</v>
      </c>
      <c r="AN4" s="32">
        <v>0</v>
      </c>
      <c r="AO4" s="33">
        <v>0</v>
      </c>
      <c r="AP4" s="34">
        <v>0</v>
      </c>
    </row>
    <row r="5" spans="1:42" x14ac:dyDescent="0.2">
      <c r="A5" s="12"/>
      <c r="B5" s="26"/>
      <c r="C5" s="27"/>
      <c r="D5" s="27"/>
      <c r="E5" s="35" t="s">
        <v>58</v>
      </c>
      <c r="F5" s="35"/>
      <c r="G5" s="35">
        <f>COUNTIF(H5:AA5,"&gt;0")</f>
        <v>9</v>
      </c>
      <c r="H5" s="36">
        <v>0</v>
      </c>
      <c r="I5" s="36">
        <v>36.51</v>
      </c>
      <c r="J5" s="36">
        <v>0</v>
      </c>
      <c r="K5" s="36">
        <v>0</v>
      </c>
      <c r="L5" s="36">
        <v>385.2</v>
      </c>
      <c r="M5" s="36">
        <v>0</v>
      </c>
      <c r="N5" s="36">
        <v>0</v>
      </c>
      <c r="O5" s="36">
        <v>0</v>
      </c>
      <c r="P5" s="36">
        <v>27.4</v>
      </c>
      <c r="Q5" s="36">
        <v>635.96</v>
      </c>
      <c r="R5" s="36">
        <v>91.95</v>
      </c>
      <c r="S5" s="36">
        <v>429.4</v>
      </c>
      <c r="T5" s="36">
        <v>331</v>
      </c>
      <c r="U5" s="36">
        <v>714</v>
      </c>
      <c r="V5" s="36">
        <v>0</v>
      </c>
      <c r="W5" s="36">
        <v>123</v>
      </c>
      <c r="X5" s="36">
        <v>0</v>
      </c>
      <c r="Y5" s="36">
        <v>0</v>
      </c>
      <c r="Z5" s="36">
        <v>0</v>
      </c>
      <c r="AA5" s="36">
        <v>0</v>
      </c>
      <c r="AB5" s="23"/>
      <c r="AC5" s="24"/>
      <c r="AD5" s="25"/>
      <c r="AE5" s="23"/>
      <c r="AF5" s="24"/>
      <c r="AG5" s="25"/>
      <c r="AH5" s="23"/>
      <c r="AI5" s="24"/>
      <c r="AJ5" s="25"/>
      <c r="AK5" s="23"/>
      <c r="AL5" s="24"/>
      <c r="AM5" s="25"/>
      <c r="AN5" s="23"/>
      <c r="AO5" s="24"/>
      <c r="AP5" s="25"/>
    </row>
    <row r="6" spans="1:42" x14ac:dyDescent="0.2">
      <c r="A6" s="12" t="s">
        <v>12</v>
      </c>
      <c r="B6" s="26"/>
      <c r="C6" s="27" t="str">
        <f>IF(G7&gt;$B$1,F6,"")</f>
        <v/>
      </c>
      <c r="D6" s="27" t="e">
        <f>RANK(C6,$C$4:$C$118)</f>
        <v>#VALUE!</v>
      </c>
      <c r="E6" s="28" t="s">
        <v>7</v>
      </c>
      <c r="F6" s="29">
        <f>SUM(H6:AA6)</f>
        <v>0</v>
      </c>
      <c r="G6" s="30">
        <f>G7</f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2">
        <v>0</v>
      </c>
      <c r="AC6" s="33">
        <v>0</v>
      </c>
      <c r="AD6" s="34">
        <v>0</v>
      </c>
      <c r="AE6" s="32">
        <v>0</v>
      </c>
      <c r="AF6" s="33">
        <v>0</v>
      </c>
      <c r="AG6" s="34">
        <v>0</v>
      </c>
      <c r="AH6" s="32">
        <v>0</v>
      </c>
      <c r="AI6" s="33">
        <v>0</v>
      </c>
      <c r="AJ6" s="34">
        <v>0</v>
      </c>
      <c r="AK6" s="32">
        <v>0</v>
      </c>
      <c r="AL6" s="33">
        <v>0</v>
      </c>
      <c r="AM6" s="34">
        <v>0</v>
      </c>
      <c r="AN6" s="32">
        <v>0</v>
      </c>
      <c r="AO6" s="33">
        <v>0</v>
      </c>
      <c r="AP6" s="34">
        <v>0</v>
      </c>
    </row>
    <row r="7" spans="1:42" x14ac:dyDescent="0.2">
      <c r="A7" s="12"/>
      <c r="B7" s="26"/>
      <c r="C7" s="27"/>
      <c r="D7" s="27"/>
      <c r="E7" s="35" t="s">
        <v>58</v>
      </c>
      <c r="F7" s="35"/>
      <c r="G7" s="35">
        <f>COUNTIF(H7:AA7,"&gt;0")</f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23"/>
      <c r="AC7" s="24"/>
      <c r="AD7" s="25"/>
      <c r="AE7" s="23"/>
      <c r="AF7" s="24"/>
      <c r="AG7" s="25"/>
      <c r="AH7" s="23"/>
      <c r="AI7" s="24"/>
      <c r="AJ7" s="25"/>
      <c r="AK7" s="23"/>
      <c r="AL7" s="24"/>
      <c r="AM7" s="25"/>
      <c r="AN7" s="23"/>
      <c r="AO7" s="24"/>
      <c r="AP7" s="25"/>
    </row>
    <row r="8" spans="1:42" x14ac:dyDescent="0.2">
      <c r="A8" s="12" t="s">
        <v>13</v>
      </c>
      <c r="B8" s="26"/>
      <c r="C8" s="27" t="str">
        <f>IF(G9&gt;$B$1,F8,"")</f>
        <v/>
      </c>
      <c r="D8" s="27" t="e">
        <f>RANK(C8,$C$4:$C$118)</f>
        <v>#VALUE!</v>
      </c>
      <c r="E8" s="28" t="s">
        <v>7</v>
      </c>
      <c r="F8" s="29">
        <f>SUM(H8:AA8)</f>
        <v>1761.7319036195486</v>
      </c>
      <c r="G8" s="30">
        <f>G9</f>
        <v>5</v>
      </c>
      <c r="H8" s="31">
        <v>430.14330430169434</v>
      </c>
      <c r="I8" s="31">
        <v>151.89755418828145</v>
      </c>
      <c r="J8" s="31">
        <v>282.35971018057955</v>
      </c>
      <c r="K8" s="31">
        <v>403.72380416038413</v>
      </c>
      <c r="L8" s="31">
        <v>493.60753078860893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2">
        <v>864.40056867055534</v>
      </c>
      <c r="AC8" s="33">
        <v>3</v>
      </c>
      <c r="AD8" s="34">
        <v>2</v>
      </c>
      <c r="AE8" s="32">
        <v>0</v>
      </c>
      <c r="AF8" s="33">
        <v>2</v>
      </c>
      <c r="AG8" s="34">
        <v>0</v>
      </c>
      <c r="AH8" s="32">
        <v>0</v>
      </c>
      <c r="AI8" s="33">
        <v>0</v>
      </c>
      <c r="AJ8" s="34">
        <v>0</v>
      </c>
      <c r="AK8" s="32">
        <v>0</v>
      </c>
      <c r="AL8" s="33">
        <v>0</v>
      </c>
      <c r="AM8" s="34">
        <v>0</v>
      </c>
      <c r="AN8" s="32">
        <v>0</v>
      </c>
      <c r="AO8" s="33">
        <v>0</v>
      </c>
      <c r="AP8" s="34">
        <v>0</v>
      </c>
    </row>
    <row r="9" spans="1:42" x14ac:dyDescent="0.2">
      <c r="A9" s="12"/>
      <c r="B9" s="26"/>
      <c r="C9" s="27"/>
      <c r="D9" s="27"/>
      <c r="E9" s="35" t="s">
        <v>58</v>
      </c>
      <c r="F9" s="35"/>
      <c r="G9" s="35">
        <f>COUNTIF(H9:AA9,"&gt;0")</f>
        <v>5</v>
      </c>
      <c r="H9" s="36">
        <v>15.2</v>
      </c>
      <c r="I9" s="36">
        <v>35.9</v>
      </c>
      <c r="J9" s="36">
        <v>72.5</v>
      </c>
      <c r="K9" s="36">
        <v>176</v>
      </c>
      <c r="L9" s="36">
        <v>356.4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23"/>
      <c r="AC9" s="24"/>
      <c r="AD9" s="25"/>
      <c r="AE9" s="23"/>
      <c r="AF9" s="24"/>
      <c r="AG9" s="25"/>
      <c r="AH9" s="23"/>
      <c r="AI9" s="24"/>
      <c r="AJ9" s="25"/>
      <c r="AK9" s="23"/>
      <c r="AL9" s="24"/>
      <c r="AM9" s="25"/>
      <c r="AN9" s="23"/>
      <c r="AO9" s="24"/>
      <c r="AP9" s="25"/>
    </row>
    <row r="10" spans="1:42" x14ac:dyDescent="0.2">
      <c r="A10" s="12" t="s">
        <v>14</v>
      </c>
      <c r="B10" s="12"/>
      <c r="C10" s="27" t="str">
        <f>IF(G11&gt;$B$1,F10,"")</f>
        <v/>
      </c>
      <c r="D10" s="27" t="e">
        <f t="shared" ref="D10" si="1">RANK(C10,$C$4:$C$118)</f>
        <v>#VALUE!</v>
      </c>
      <c r="E10" s="28" t="s">
        <v>7</v>
      </c>
      <c r="F10" s="29">
        <f>SUM(H10:AA10)</f>
        <v>1547.3312176371337</v>
      </c>
      <c r="G10" s="30">
        <f>G11</f>
        <v>5</v>
      </c>
      <c r="H10" s="31">
        <v>0</v>
      </c>
      <c r="I10" s="31">
        <v>0</v>
      </c>
      <c r="J10" s="31">
        <v>67.38408736274377</v>
      </c>
      <c r="K10" s="31">
        <v>432.40402150956089</v>
      </c>
      <c r="L10" s="31">
        <v>509.31026513251561</v>
      </c>
      <c r="M10" s="31">
        <v>537.23284363231335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2">
        <v>0</v>
      </c>
      <c r="AC10" s="33">
        <v>1</v>
      </c>
      <c r="AD10" s="34">
        <v>0</v>
      </c>
      <c r="AE10" s="32">
        <v>0</v>
      </c>
      <c r="AF10" s="33">
        <v>3</v>
      </c>
      <c r="AG10" s="34">
        <v>0</v>
      </c>
      <c r="AH10" s="32">
        <v>0</v>
      </c>
      <c r="AI10" s="33">
        <v>0</v>
      </c>
      <c r="AJ10" s="34">
        <v>0</v>
      </c>
      <c r="AK10" s="32">
        <v>0</v>
      </c>
      <c r="AL10" s="33">
        <v>1</v>
      </c>
      <c r="AM10" s="34">
        <v>0</v>
      </c>
      <c r="AN10" s="32">
        <v>0</v>
      </c>
      <c r="AO10" s="33">
        <v>0</v>
      </c>
      <c r="AP10" s="34">
        <v>0</v>
      </c>
    </row>
    <row r="11" spans="1:42" x14ac:dyDescent="0.2">
      <c r="A11" s="12"/>
      <c r="B11" s="12"/>
      <c r="C11" s="27"/>
      <c r="D11" s="27"/>
      <c r="E11" s="35" t="s">
        <v>58</v>
      </c>
      <c r="F11" s="35"/>
      <c r="G11" s="35">
        <f>COUNTIF(H11:AA11,"&gt;0")</f>
        <v>5</v>
      </c>
      <c r="H11" s="36">
        <v>0</v>
      </c>
      <c r="I11" s="36">
        <v>0</v>
      </c>
      <c r="J11" s="36">
        <v>83</v>
      </c>
      <c r="K11" s="36">
        <v>173.1</v>
      </c>
      <c r="L11" s="36">
        <v>353.4</v>
      </c>
      <c r="M11" s="36">
        <v>748.1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596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23"/>
      <c r="AC11" s="24"/>
      <c r="AD11" s="25"/>
      <c r="AE11" s="23"/>
      <c r="AF11" s="24"/>
      <c r="AG11" s="25"/>
      <c r="AH11" s="23"/>
      <c r="AI11" s="24"/>
      <c r="AJ11" s="25"/>
      <c r="AK11" s="23"/>
      <c r="AL11" s="24"/>
      <c r="AM11" s="25"/>
      <c r="AN11" s="23"/>
      <c r="AO11" s="24"/>
      <c r="AP11" s="25"/>
    </row>
    <row r="12" spans="1:42" x14ac:dyDescent="0.2">
      <c r="A12" s="12" t="s">
        <v>15</v>
      </c>
      <c r="B12" s="12"/>
      <c r="C12" s="27" t="str">
        <f>IF(G13&gt;$B$1,F12,"")</f>
        <v/>
      </c>
      <c r="D12" s="27" t="e">
        <f t="shared" ref="D12" si="2">RANK(C12,$C$4:$C$118)</f>
        <v>#VALUE!</v>
      </c>
      <c r="E12" s="28" t="s">
        <v>7</v>
      </c>
      <c r="F12" s="29">
        <f>SUM(H12:AA12)</f>
        <v>727.56600338970929</v>
      </c>
      <c r="G12" s="30">
        <f>G13</f>
        <v>10</v>
      </c>
      <c r="H12" s="31">
        <v>107.78961277267263</v>
      </c>
      <c r="I12" s="31">
        <v>82.162449917875207</v>
      </c>
      <c r="J12" s="31">
        <v>4.5815388421754575</v>
      </c>
      <c r="K12" s="31">
        <v>59.503947260812517</v>
      </c>
      <c r="L12" s="31">
        <v>63.499308091708919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29.539600516532715</v>
      </c>
      <c r="U12" s="31">
        <v>0.82788636979910935</v>
      </c>
      <c r="V12" s="31">
        <v>0</v>
      </c>
      <c r="W12" s="31">
        <v>0</v>
      </c>
      <c r="X12" s="31">
        <v>159.57666612769725</v>
      </c>
      <c r="Y12" s="31">
        <v>87.90570356693685</v>
      </c>
      <c r="Z12" s="31">
        <v>132.1792899234986</v>
      </c>
      <c r="AA12" s="31">
        <v>0</v>
      </c>
      <c r="AB12" s="32">
        <v>194.53360153272331</v>
      </c>
      <c r="AC12" s="33">
        <v>3</v>
      </c>
      <c r="AD12" s="34">
        <v>4</v>
      </c>
      <c r="AE12" s="32">
        <v>0</v>
      </c>
      <c r="AF12" s="33">
        <v>2</v>
      </c>
      <c r="AG12" s="34">
        <v>0</v>
      </c>
      <c r="AH12" s="32">
        <v>0</v>
      </c>
      <c r="AI12" s="33">
        <v>0</v>
      </c>
      <c r="AJ12" s="34">
        <v>0</v>
      </c>
      <c r="AK12" s="32">
        <v>0</v>
      </c>
      <c r="AL12" s="33">
        <v>2</v>
      </c>
      <c r="AM12" s="34">
        <v>0</v>
      </c>
      <c r="AN12" s="32">
        <v>0</v>
      </c>
      <c r="AO12" s="33">
        <v>3</v>
      </c>
      <c r="AP12" s="34">
        <v>0</v>
      </c>
    </row>
    <row r="13" spans="1:42" x14ac:dyDescent="0.2">
      <c r="A13" s="12"/>
      <c r="B13" s="12"/>
      <c r="C13" s="27"/>
      <c r="D13" s="27"/>
      <c r="E13" s="35" t="s">
        <v>58</v>
      </c>
      <c r="F13" s="35"/>
      <c r="G13" s="35">
        <f>COUNTIF(H13:AA13,"&gt;0")</f>
        <v>10</v>
      </c>
      <c r="H13" s="36">
        <v>18.3</v>
      </c>
      <c r="I13" s="36">
        <v>37.799999999999997</v>
      </c>
      <c r="J13" s="36">
        <v>89.73</v>
      </c>
      <c r="K13" s="36">
        <v>225.83</v>
      </c>
      <c r="L13" s="36">
        <v>475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246</v>
      </c>
      <c r="U13" s="36">
        <v>605</v>
      </c>
      <c r="V13" s="36">
        <v>0</v>
      </c>
      <c r="W13" s="36">
        <v>0</v>
      </c>
      <c r="X13" s="36">
        <v>4.21</v>
      </c>
      <c r="Y13" s="36">
        <v>10.64</v>
      </c>
      <c r="Z13" s="36">
        <v>11.64</v>
      </c>
      <c r="AA13" s="36">
        <v>0</v>
      </c>
      <c r="AB13" s="23"/>
      <c r="AC13" s="24"/>
      <c r="AD13" s="25"/>
      <c r="AE13" s="23"/>
      <c r="AF13" s="24"/>
      <c r="AG13" s="25"/>
      <c r="AH13" s="23"/>
      <c r="AI13" s="24"/>
      <c r="AJ13" s="25"/>
      <c r="AK13" s="23"/>
      <c r="AL13" s="24"/>
      <c r="AM13" s="25"/>
      <c r="AN13" s="23"/>
      <c r="AO13" s="24"/>
      <c r="AP13" s="25"/>
    </row>
    <row r="14" spans="1:42" x14ac:dyDescent="0.2">
      <c r="A14" s="12" t="s">
        <v>16</v>
      </c>
      <c r="B14" s="12"/>
      <c r="C14" s="27" t="str">
        <f>IF(G15&gt;$B$1,F14,"")</f>
        <v/>
      </c>
      <c r="D14" s="27" t="e">
        <f t="shared" ref="D14" si="3">RANK(C14,$C$4:$C$118)</f>
        <v>#VALUE!</v>
      </c>
      <c r="E14" s="28" t="s">
        <v>7</v>
      </c>
      <c r="F14" s="29">
        <f>SUM(H14:AA14)</f>
        <v>1062.6754244701301</v>
      </c>
      <c r="G14" s="30">
        <f>G15</f>
        <v>9</v>
      </c>
      <c r="H14" s="31">
        <v>200.08604899626397</v>
      </c>
      <c r="I14" s="31">
        <v>116.49566007365038</v>
      </c>
      <c r="J14" s="31">
        <v>1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100.84651807573186</v>
      </c>
      <c r="U14" s="31">
        <v>1</v>
      </c>
      <c r="V14" s="31">
        <v>180.80480093510224</v>
      </c>
      <c r="W14" s="31">
        <v>0</v>
      </c>
      <c r="X14" s="31">
        <v>196.24168716678739</v>
      </c>
      <c r="Y14" s="31">
        <v>0</v>
      </c>
      <c r="Z14" s="31">
        <v>143.66659584189159</v>
      </c>
      <c r="AA14" s="31">
        <v>122.53411338070258</v>
      </c>
      <c r="AB14" s="32">
        <v>317.58170906991438</v>
      </c>
      <c r="AC14" s="33">
        <v>3</v>
      </c>
      <c r="AD14" s="34">
        <v>3</v>
      </c>
      <c r="AE14" s="32">
        <v>0</v>
      </c>
      <c r="AF14" s="33">
        <v>0</v>
      </c>
      <c r="AG14" s="34">
        <v>0</v>
      </c>
      <c r="AH14" s="32">
        <v>0</v>
      </c>
      <c r="AI14" s="33">
        <v>0</v>
      </c>
      <c r="AJ14" s="34">
        <v>0</v>
      </c>
      <c r="AK14" s="32">
        <v>0</v>
      </c>
      <c r="AL14" s="33">
        <v>3</v>
      </c>
      <c r="AM14" s="34">
        <v>0</v>
      </c>
      <c r="AN14" s="32">
        <v>0</v>
      </c>
      <c r="AO14" s="33">
        <v>3</v>
      </c>
      <c r="AP14" s="34">
        <v>0</v>
      </c>
    </row>
    <row r="15" spans="1:42" x14ac:dyDescent="0.2">
      <c r="A15" s="12"/>
      <c r="B15" s="12"/>
      <c r="C15" s="27"/>
      <c r="D15" s="27"/>
      <c r="E15" s="35" t="s">
        <v>58</v>
      </c>
      <c r="F15" s="35"/>
      <c r="G15" s="35">
        <f>COUNTIF(H15:AA15,"&gt;0")</f>
        <v>9</v>
      </c>
      <c r="H15" s="36">
        <v>17.2</v>
      </c>
      <c r="I15" s="36">
        <v>36.799999999999997</v>
      </c>
      <c r="J15" s="36">
        <v>95.5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296</v>
      </c>
      <c r="U15" s="36">
        <v>560</v>
      </c>
      <c r="V15" s="36">
        <v>105</v>
      </c>
      <c r="W15" s="36">
        <v>0</v>
      </c>
      <c r="X15" s="36">
        <v>4.8</v>
      </c>
      <c r="Y15" s="36">
        <v>0</v>
      </c>
      <c r="Z15" s="36">
        <v>12.32</v>
      </c>
      <c r="AA15" s="36">
        <v>10.89</v>
      </c>
      <c r="AB15" s="23"/>
      <c r="AC15" s="24"/>
      <c r="AD15" s="25"/>
      <c r="AE15" s="23"/>
      <c r="AF15" s="24"/>
      <c r="AG15" s="25"/>
      <c r="AH15" s="23"/>
      <c r="AI15" s="24"/>
      <c r="AJ15" s="25"/>
      <c r="AK15" s="23"/>
      <c r="AL15" s="24"/>
      <c r="AM15" s="25"/>
      <c r="AN15" s="23"/>
      <c r="AO15" s="24"/>
      <c r="AP15" s="25"/>
    </row>
    <row r="16" spans="1:42" x14ac:dyDescent="0.2">
      <c r="A16" s="12" t="s">
        <v>17</v>
      </c>
      <c r="B16" s="12"/>
      <c r="C16" s="27" t="str">
        <f>IF(G17&gt;$B$1,F16,"")</f>
        <v/>
      </c>
      <c r="D16" s="27" t="e">
        <f t="shared" ref="D16" si="4">RANK(C16,$C$4:$C$118)</f>
        <v>#VALUE!</v>
      </c>
      <c r="E16" s="28" t="s">
        <v>7</v>
      </c>
      <c r="F16" s="29">
        <f t="shared" ref="F16" si="5">SUM(H16:AA16)</f>
        <v>2328.5422884488785</v>
      </c>
      <c r="G16" s="30">
        <f>G17</f>
        <v>5</v>
      </c>
      <c r="H16" s="31">
        <v>0</v>
      </c>
      <c r="I16" s="31">
        <v>461.83575347422391</v>
      </c>
      <c r="J16" s="31">
        <v>432.48879355672204</v>
      </c>
      <c r="K16" s="31">
        <v>633.23509204492802</v>
      </c>
      <c r="L16" s="31">
        <v>649.06716363892065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151.91548573408403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2">
        <v>0</v>
      </c>
      <c r="AC16" s="33">
        <v>2</v>
      </c>
      <c r="AD16" s="34">
        <v>0</v>
      </c>
      <c r="AE16" s="32">
        <v>0</v>
      </c>
      <c r="AF16" s="33">
        <v>2</v>
      </c>
      <c r="AG16" s="34">
        <v>0</v>
      </c>
      <c r="AH16" s="32">
        <v>0</v>
      </c>
      <c r="AI16" s="33">
        <v>0</v>
      </c>
      <c r="AJ16" s="34">
        <v>0</v>
      </c>
      <c r="AK16" s="32">
        <v>0</v>
      </c>
      <c r="AL16" s="33">
        <v>1</v>
      </c>
      <c r="AM16" s="34">
        <v>0</v>
      </c>
      <c r="AN16" s="32">
        <v>0</v>
      </c>
      <c r="AO16" s="33">
        <v>0</v>
      </c>
      <c r="AP16" s="34">
        <v>0</v>
      </c>
    </row>
    <row r="17" spans="1:42" x14ac:dyDescent="0.2">
      <c r="A17" s="12"/>
      <c r="B17" s="12"/>
      <c r="C17" s="27"/>
      <c r="D17" s="27"/>
      <c r="E17" s="35" t="s">
        <v>58</v>
      </c>
      <c r="F17" s="35"/>
      <c r="G17" s="35">
        <f>COUNTIF(H17:AA17,"&gt;0")</f>
        <v>5</v>
      </c>
      <c r="H17" s="36">
        <v>0</v>
      </c>
      <c r="I17" s="36">
        <v>30.3</v>
      </c>
      <c r="J17" s="36">
        <v>67.400000000000006</v>
      </c>
      <c r="K17" s="36">
        <v>154.9</v>
      </c>
      <c r="L17" s="36">
        <v>328.4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325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23"/>
      <c r="AC17" s="24"/>
      <c r="AD17" s="25"/>
      <c r="AE17" s="23"/>
      <c r="AF17" s="24"/>
      <c r="AG17" s="25"/>
      <c r="AH17" s="23"/>
      <c r="AI17" s="24"/>
      <c r="AJ17" s="25"/>
      <c r="AK17" s="23"/>
      <c r="AL17" s="24"/>
      <c r="AM17" s="25"/>
      <c r="AN17" s="23"/>
      <c r="AO17" s="24"/>
      <c r="AP17" s="25"/>
    </row>
    <row r="18" spans="1:42" x14ac:dyDescent="0.2">
      <c r="A18" s="12" t="s">
        <v>18</v>
      </c>
      <c r="B18" s="12"/>
      <c r="C18" s="27" t="str">
        <f>IF(G19&gt;$B$1,F18,"")</f>
        <v/>
      </c>
      <c r="D18" s="27" t="e">
        <f t="shared" ref="D18" si="6">RANK(C18,$C$4:$C$118)</f>
        <v>#VALUE!</v>
      </c>
      <c r="E18" s="28" t="s">
        <v>7</v>
      </c>
      <c r="F18" s="29">
        <f t="shared" ref="F18" si="7">SUM(H18:AA18)</f>
        <v>1668.3919791078565</v>
      </c>
      <c r="G18" s="30">
        <f>G19</f>
        <v>9</v>
      </c>
      <c r="H18" s="31">
        <v>100.67236204523398</v>
      </c>
      <c r="I18" s="31">
        <v>8.0244213616569926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9.3954124626409143</v>
      </c>
      <c r="V18" s="31">
        <v>266.45714798278419</v>
      </c>
      <c r="W18" s="31">
        <v>0</v>
      </c>
      <c r="X18" s="31">
        <v>379.86284240074201</v>
      </c>
      <c r="Y18" s="31">
        <v>401.62933927193302</v>
      </c>
      <c r="Z18" s="31">
        <v>245.69552499006642</v>
      </c>
      <c r="AA18" s="31">
        <v>255.65492859279911</v>
      </c>
      <c r="AB18" s="32">
        <v>109.69678340689097</v>
      </c>
      <c r="AC18" s="33">
        <v>3</v>
      </c>
      <c r="AD18" s="34">
        <v>5</v>
      </c>
      <c r="AE18" s="32">
        <v>0</v>
      </c>
      <c r="AF18" s="33">
        <v>0</v>
      </c>
      <c r="AG18" s="34">
        <v>0</v>
      </c>
      <c r="AH18" s="32">
        <v>0</v>
      </c>
      <c r="AI18" s="33">
        <v>0</v>
      </c>
      <c r="AJ18" s="34">
        <v>0</v>
      </c>
      <c r="AK18" s="32">
        <v>0</v>
      </c>
      <c r="AL18" s="33">
        <v>2</v>
      </c>
      <c r="AM18" s="34">
        <v>0</v>
      </c>
      <c r="AN18" s="32">
        <v>1282.8426352555405</v>
      </c>
      <c r="AO18" s="33">
        <v>4</v>
      </c>
      <c r="AP18" s="34">
        <v>1</v>
      </c>
    </row>
    <row r="19" spans="1:42" x14ac:dyDescent="0.2">
      <c r="A19" s="12"/>
      <c r="B19" s="12"/>
      <c r="C19" s="27"/>
      <c r="D19" s="27"/>
      <c r="E19" s="35" t="s">
        <v>58</v>
      </c>
      <c r="F19" s="35"/>
      <c r="G19" s="35">
        <f>COUNTIF(H19:AA19,"&gt;0")</f>
        <v>9</v>
      </c>
      <c r="H19" s="36">
        <v>18.399999999999999</v>
      </c>
      <c r="I19" s="36">
        <v>41.2</v>
      </c>
      <c r="J19" s="36">
        <v>94.8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628</v>
      </c>
      <c r="V19" s="36">
        <v>114.99999999999999</v>
      </c>
      <c r="W19" s="36">
        <v>0</v>
      </c>
      <c r="X19" s="36">
        <v>7.69</v>
      </c>
      <c r="Y19" s="36">
        <v>25.72</v>
      </c>
      <c r="Z19" s="36">
        <v>18.18</v>
      </c>
      <c r="AA19" s="36">
        <v>18.18</v>
      </c>
      <c r="AB19" s="23"/>
      <c r="AC19" s="24"/>
      <c r="AD19" s="25"/>
      <c r="AE19" s="23"/>
      <c r="AF19" s="24"/>
      <c r="AG19" s="25"/>
      <c r="AH19" s="23"/>
      <c r="AI19" s="24"/>
      <c r="AJ19" s="25"/>
      <c r="AK19" s="23"/>
      <c r="AL19" s="24"/>
      <c r="AM19" s="25"/>
      <c r="AN19" s="23"/>
      <c r="AO19" s="24"/>
      <c r="AP19" s="25"/>
    </row>
    <row r="20" spans="1:42" x14ac:dyDescent="0.2">
      <c r="A20" s="12" t="s">
        <v>59</v>
      </c>
      <c r="B20" s="12"/>
      <c r="C20" s="27" t="str">
        <f>IF(G21&gt;$B$1,F20,"")</f>
        <v/>
      </c>
      <c r="D20" s="27" t="e">
        <f t="shared" ref="D20" si="8">RANK(C20,$C$4:$C$118)</f>
        <v>#VALUE!</v>
      </c>
      <c r="E20" s="28" t="s">
        <v>7</v>
      </c>
      <c r="F20" s="29">
        <f t="shared" ref="F20" si="9">SUM(H20:AA20)</f>
        <v>2681.4707994307719</v>
      </c>
      <c r="G20" s="30">
        <f>G21</f>
        <v>5</v>
      </c>
      <c r="H20" s="31">
        <v>305.3902294496653</v>
      </c>
      <c r="I20" s="31">
        <v>0</v>
      </c>
      <c r="J20" s="31">
        <v>326.37894915435305</v>
      </c>
      <c r="K20" s="31">
        <v>0</v>
      </c>
      <c r="L20" s="31">
        <v>681.32772352761765</v>
      </c>
      <c r="M20" s="31">
        <v>727.69676015831033</v>
      </c>
      <c r="N20" s="31">
        <v>0</v>
      </c>
      <c r="O20" s="31">
        <v>0</v>
      </c>
      <c r="P20" s="31">
        <v>0</v>
      </c>
      <c r="Q20" s="31">
        <v>640.67713714082549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2">
        <v>0</v>
      </c>
      <c r="AC20" s="33">
        <v>2</v>
      </c>
      <c r="AD20" s="34">
        <v>0</v>
      </c>
      <c r="AE20" s="32">
        <v>0</v>
      </c>
      <c r="AF20" s="33">
        <v>2</v>
      </c>
      <c r="AG20" s="34">
        <v>0</v>
      </c>
      <c r="AH20" s="32">
        <v>0</v>
      </c>
      <c r="AI20" s="33">
        <v>1</v>
      </c>
      <c r="AJ20" s="34">
        <v>0</v>
      </c>
      <c r="AK20" s="32">
        <v>0</v>
      </c>
      <c r="AL20" s="33">
        <v>0</v>
      </c>
      <c r="AM20" s="34">
        <v>0</v>
      </c>
      <c r="AN20" s="32">
        <v>0</v>
      </c>
      <c r="AO20" s="33">
        <v>0</v>
      </c>
      <c r="AP20" s="34">
        <v>0</v>
      </c>
    </row>
    <row r="21" spans="1:42" x14ac:dyDescent="0.2">
      <c r="A21" s="12"/>
      <c r="B21" s="12"/>
      <c r="C21" s="27"/>
      <c r="D21" s="27"/>
      <c r="E21" s="35" t="s">
        <v>58</v>
      </c>
      <c r="F21" s="35"/>
      <c r="G21" s="35">
        <f>COUNTIF(H21:AA21,"&gt;0")</f>
        <v>5</v>
      </c>
      <c r="H21" s="36">
        <v>16.2</v>
      </c>
      <c r="I21" s="36">
        <v>0</v>
      </c>
      <c r="J21" s="36">
        <v>70.900000000000006</v>
      </c>
      <c r="K21" s="36">
        <v>0</v>
      </c>
      <c r="L21" s="36">
        <v>323</v>
      </c>
      <c r="M21" s="36">
        <v>677.7</v>
      </c>
      <c r="N21" s="36">
        <v>0</v>
      </c>
      <c r="O21" s="36">
        <v>0</v>
      </c>
      <c r="P21" s="36">
        <v>0</v>
      </c>
      <c r="Q21" s="36">
        <v>508.17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23"/>
      <c r="AC21" s="24"/>
      <c r="AD21" s="25"/>
      <c r="AE21" s="23"/>
      <c r="AF21" s="24"/>
      <c r="AG21" s="25"/>
      <c r="AH21" s="23"/>
      <c r="AI21" s="24"/>
      <c r="AJ21" s="25"/>
      <c r="AK21" s="23"/>
      <c r="AL21" s="24"/>
      <c r="AM21" s="25"/>
      <c r="AN21" s="23"/>
      <c r="AO21" s="24"/>
      <c r="AP21" s="25"/>
    </row>
    <row r="22" spans="1:42" x14ac:dyDescent="0.2">
      <c r="A22" s="12" t="s">
        <v>19</v>
      </c>
      <c r="B22" s="12"/>
      <c r="C22" s="27" t="str">
        <f>IF(G23&gt;$B$1,F22,"")</f>
        <v/>
      </c>
      <c r="D22" s="27" t="e">
        <f t="shared" ref="D22" si="10">RANK(C22,$C$4:$C$118)</f>
        <v>#VALUE!</v>
      </c>
      <c r="E22" s="28" t="s">
        <v>7</v>
      </c>
      <c r="F22" s="29">
        <f t="shared" ref="F22" si="11">SUM(H22:AA22)</f>
        <v>1188.1232890624888</v>
      </c>
      <c r="G22" s="30">
        <f>G23</f>
        <v>4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385.66413919381995</v>
      </c>
      <c r="Y22" s="31">
        <v>218.00369211278809</v>
      </c>
      <c r="Z22" s="31">
        <v>249.79353862241049</v>
      </c>
      <c r="AA22" s="31">
        <v>334.66191913347029</v>
      </c>
      <c r="AB22" s="32">
        <v>0</v>
      </c>
      <c r="AC22" s="33">
        <v>0</v>
      </c>
      <c r="AD22" s="34">
        <v>0</v>
      </c>
      <c r="AE22" s="32">
        <v>0</v>
      </c>
      <c r="AF22" s="33">
        <v>0</v>
      </c>
      <c r="AG22" s="34">
        <v>0</v>
      </c>
      <c r="AH22" s="32">
        <v>0</v>
      </c>
      <c r="AI22" s="33">
        <v>0</v>
      </c>
      <c r="AJ22" s="34">
        <v>0</v>
      </c>
      <c r="AK22" s="32">
        <v>0</v>
      </c>
      <c r="AL22" s="33">
        <v>0</v>
      </c>
      <c r="AM22" s="34">
        <v>0</v>
      </c>
      <c r="AN22" s="32">
        <v>1188.1232890624888</v>
      </c>
      <c r="AO22" s="33">
        <v>4</v>
      </c>
      <c r="AP22" s="34">
        <v>2</v>
      </c>
    </row>
    <row r="23" spans="1:42" x14ac:dyDescent="0.2">
      <c r="A23" s="12"/>
      <c r="B23" s="12"/>
      <c r="C23" s="27"/>
      <c r="D23" s="27"/>
      <c r="E23" s="35" t="s">
        <v>58</v>
      </c>
      <c r="F23" s="35"/>
      <c r="G23" s="35">
        <f>COUNTIF(H23:AA23,"&gt;0")</f>
        <v>4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7.78</v>
      </c>
      <c r="Y23" s="36">
        <v>17.02</v>
      </c>
      <c r="Z23" s="36">
        <v>18.41</v>
      </c>
      <c r="AA23" s="36">
        <v>22.43</v>
      </c>
      <c r="AB23" s="23"/>
      <c r="AC23" s="24"/>
      <c r="AD23" s="25"/>
      <c r="AE23" s="23"/>
      <c r="AF23" s="24"/>
      <c r="AG23" s="25"/>
      <c r="AH23" s="23"/>
      <c r="AI23" s="24"/>
      <c r="AJ23" s="25"/>
      <c r="AK23" s="23"/>
      <c r="AL23" s="24"/>
      <c r="AM23" s="25"/>
      <c r="AN23" s="23"/>
      <c r="AO23" s="24"/>
      <c r="AP23" s="25"/>
    </row>
    <row r="24" spans="1:42" x14ac:dyDescent="0.2">
      <c r="A24" s="12"/>
      <c r="B24" s="12"/>
      <c r="C24" s="27" t="str">
        <f>IF(G25&gt;$B$1,F24,"")</f>
        <v/>
      </c>
      <c r="D24" s="27" t="e">
        <f t="shared" ref="D24" si="12">RANK(C24,$C$4:$C$118)</f>
        <v>#VALUE!</v>
      </c>
      <c r="E24" s="28" t="s">
        <v>7</v>
      </c>
      <c r="F24" s="29">
        <f t="shared" ref="F24" si="13">SUM(H24:AA24)</f>
        <v>0</v>
      </c>
      <c r="G24" s="30">
        <f>G25</f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2">
        <v>0</v>
      </c>
      <c r="AC24" s="33">
        <v>0</v>
      </c>
      <c r="AD24" s="34">
        <v>0</v>
      </c>
      <c r="AE24" s="32">
        <v>0</v>
      </c>
      <c r="AF24" s="33">
        <v>0</v>
      </c>
      <c r="AG24" s="34">
        <v>0</v>
      </c>
      <c r="AH24" s="32">
        <v>0</v>
      </c>
      <c r="AI24" s="33">
        <v>0</v>
      </c>
      <c r="AJ24" s="34">
        <v>0</v>
      </c>
      <c r="AK24" s="32">
        <v>0</v>
      </c>
      <c r="AL24" s="33">
        <v>0</v>
      </c>
      <c r="AM24" s="34">
        <v>0</v>
      </c>
      <c r="AN24" s="32">
        <v>0</v>
      </c>
      <c r="AO24" s="33">
        <v>0</v>
      </c>
      <c r="AP24" s="34">
        <v>0</v>
      </c>
    </row>
    <row r="25" spans="1:42" x14ac:dyDescent="0.2">
      <c r="A25" s="12"/>
      <c r="B25" s="12"/>
      <c r="C25" s="27"/>
      <c r="D25" s="27"/>
      <c r="E25" s="35" t="s">
        <v>58</v>
      </c>
      <c r="F25" s="35"/>
      <c r="G25" s="35">
        <f>COUNTIF(H25:AA25,"&gt;0")</f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23"/>
      <c r="AC25" s="24"/>
      <c r="AD25" s="25"/>
      <c r="AE25" s="23"/>
      <c r="AF25" s="24"/>
      <c r="AG25" s="25"/>
      <c r="AH25" s="23"/>
      <c r="AI25" s="24"/>
      <c r="AJ25" s="25"/>
      <c r="AK25" s="23"/>
      <c r="AL25" s="24"/>
      <c r="AM25" s="25"/>
      <c r="AN25" s="23"/>
      <c r="AO25" s="24"/>
      <c r="AP25" s="25"/>
    </row>
    <row r="26" spans="1:42" x14ac:dyDescent="0.2">
      <c r="A26" s="12" t="s">
        <v>20</v>
      </c>
      <c r="B26" s="12"/>
      <c r="C26" s="27" t="str">
        <f>IF(G27&gt;$B$1,F26,"")</f>
        <v/>
      </c>
      <c r="D26" s="27" t="e">
        <f t="shared" ref="D26" si="14">RANK(C26,$C$4:$C$118)</f>
        <v>#VALUE!</v>
      </c>
      <c r="E26" s="28" t="s">
        <v>7</v>
      </c>
      <c r="F26" s="29">
        <f t="shared" ref="F26" si="15">SUM(H26:AA26)</f>
        <v>684.89899525419958</v>
      </c>
      <c r="G26" s="30">
        <f>G27</f>
        <v>5</v>
      </c>
      <c r="H26" s="31">
        <v>239.8223831121436</v>
      </c>
      <c r="I26" s="31">
        <v>0</v>
      </c>
      <c r="J26" s="31">
        <v>0</v>
      </c>
      <c r="K26" s="31">
        <v>0</v>
      </c>
      <c r="L26" s="31">
        <v>257.70873634039185</v>
      </c>
      <c r="M26" s="31">
        <v>0</v>
      </c>
      <c r="N26" s="31">
        <v>0</v>
      </c>
      <c r="O26" s="31">
        <v>0</v>
      </c>
      <c r="P26" s="31">
        <v>0</v>
      </c>
      <c r="Q26" s="31">
        <v>165.20634525747397</v>
      </c>
      <c r="R26" s="31">
        <v>1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21.161530544190168</v>
      </c>
      <c r="AB26" s="32">
        <v>0</v>
      </c>
      <c r="AC26" s="33">
        <v>1</v>
      </c>
      <c r="AD26" s="34">
        <v>0</v>
      </c>
      <c r="AE26" s="32">
        <v>0</v>
      </c>
      <c r="AF26" s="33">
        <v>1</v>
      </c>
      <c r="AG26" s="34">
        <v>0</v>
      </c>
      <c r="AH26" s="32">
        <v>0</v>
      </c>
      <c r="AI26" s="33">
        <v>2</v>
      </c>
      <c r="AJ26" s="34">
        <v>0</v>
      </c>
      <c r="AK26" s="32">
        <v>0</v>
      </c>
      <c r="AL26" s="33">
        <v>0</v>
      </c>
      <c r="AM26" s="34">
        <v>0</v>
      </c>
      <c r="AN26" s="32">
        <v>0</v>
      </c>
      <c r="AO26" s="33">
        <v>1</v>
      </c>
      <c r="AP26" s="34">
        <v>0</v>
      </c>
    </row>
    <row r="27" spans="1:42" x14ac:dyDescent="0.2">
      <c r="A27" s="12"/>
      <c r="B27" s="12"/>
      <c r="C27" s="27"/>
      <c r="D27" s="27"/>
      <c r="E27" s="35" t="s">
        <v>58</v>
      </c>
      <c r="F27" s="35"/>
      <c r="G27" s="35">
        <f>COUNTIF(H27:AA27,"&gt;0")</f>
        <v>5</v>
      </c>
      <c r="H27" s="36">
        <v>16.8</v>
      </c>
      <c r="I27" s="36">
        <v>0</v>
      </c>
      <c r="J27" s="36">
        <v>0</v>
      </c>
      <c r="K27" s="36">
        <v>0</v>
      </c>
      <c r="L27" s="36">
        <v>408.6</v>
      </c>
      <c r="M27" s="36">
        <v>0</v>
      </c>
      <c r="N27" s="36">
        <v>0</v>
      </c>
      <c r="O27" s="36">
        <v>0</v>
      </c>
      <c r="P27" s="36">
        <v>0</v>
      </c>
      <c r="Q27" s="36">
        <v>697.8</v>
      </c>
      <c r="R27" s="36">
        <v>111.3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5.1100000000000003</v>
      </c>
      <c r="AB27" s="23"/>
      <c r="AC27" s="24"/>
      <c r="AD27" s="25"/>
      <c r="AE27" s="23"/>
      <c r="AF27" s="24"/>
      <c r="AG27" s="25"/>
      <c r="AH27" s="23"/>
      <c r="AI27" s="24"/>
      <c r="AJ27" s="25"/>
      <c r="AK27" s="23"/>
      <c r="AL27" s="24"/>
      <c r="AM27" s="25"/>
      <c r="AN27" s="23"/>
      <c r="AO27" s="24"/>
      <c r="AP27" s="25"/>
    </row>
    <row r="28" spans="1:42" x14ac:dyDescent="0.2">
      <c r="A28" s="12" t="s">
        <v>21</v>
      </c>
      <c r="B28" s="12"/>
      <c r="C28" s="27">
        <f>IF(G29&gt;$B$1,F28,"")</f>
        <v>4282.2886922803491</v>
      </c>
      <c r="D28" s="27">
        <f t="shared" ref="D28" si="16">RANK(C28,$C$4:$C$118)</f>
        <v>1</v>
      </c>
      <c r="E28" s="28" t="s">
        <v>7</v>
      </c>
      <c r="F28" s="29">
        <f t="shared" ref="F28" si="17">SUM(H28:AA28)</f>
        <v>4282.2886922803491</v>
      </c>
      <c r="G28" s="30">
        <f>G29</f>
        <v>14</v>
      </c>
      <c r="H28" s="31">
        <v>543.47931826317654</v>
      </c>
      <c r="I28" s="31">
        <v>489.60624015269337</v>
      </c>
      <c r="J28" s="31">
        <v>416.19939405816433</v>
      </c>
      <c r="K28" s="31">
        <v>450.66814521627913</v>
      </c>
      <c r="L28" s="31">
        <v>472.51984542725995</v>
      </c>
      <c r="M28" s="31">
        <v>451.52235917267672</v>
      </c>
      <c r="N28" s="31">
        <v>0</v>
      </c>
      <c r="O28" s="31">
        <v>0</v>
      </c>
      <c r="P28" s="31">
        <v>1</v>
      </c>
      <c r="Q28" s="31">
        <v>433.3922641498749</v>
      </c>
      <c r="R28" s="31">
        <v>1.1844115868328891</v>
      </c>
      <c r="S28" s="31">
        <v>487.6165888870849</v>
      </c>
      <c r="T28" s="31">
        <v>126.50603051154422</v>
      </c>
      <c r="U28" s="31">
        <v>75.716273883629697</v>
      </c>
      <c r="V28" s="31">
        <v>104.67402901984995</v>
      </c>
      <c r="W28" s="31">
        <v>0</v>
      </c>
      <c r="X28" s="31">
        <v>228.20379195128291</v>
      </c>
      <c r="Y28" s="31">
        <v>0</v>
      </c>
      <c r="Z28" s="31">
        <v>0</v>
      </c>
      <c r="AA28" s="31">
        <v>0</v>
      </c>
      <c r="AB28" s="32">
        <v>1449.2849524740341</v>
      </c>
      <c r="AC28" s="33">
        <v>3</v>
      </c>
      <c r="AD28" s="34">
        <v>1</v>
      </c>
      <c r="AE28" s="32">
        <v>0</v>
      </c>
      <c r="AF28" s="33">
        <v>3</v>
      </c>
      <c r="AG28" s="34">
        <v>0</v>
      </c>
      <c r="AH28" s="32">
        <v>923.19326462379263</v>
      </c>
      <c r="AI28" s="33">
        <v>4</v>
      </c>
      <c r="AJ28" s="34">
        <v>1</v>
      </c>
      <c r="AK28" s="32">
        <v>0</v>
      </c>
      <c r="AL28" s="33">
        <v>3</v>
      </c>
      <c r="AM28" s="34">
        <v>0</v>
      </c>
      <c r="AN28" s="32">
        <v>0</v>
      </c>
      <c r="AO28" s="33">
        <v>1</v>
      </c>
      <c r="AP28" s="34">
        <v>0</v>
      </c>
    </row>
    <row r="29" spans="1:42" x14ac:dyDescent="0.2">
      <c r="A29" s="12"/>
      <c r="B29" s="12"/>
      <c r="C29" s="27"/>
      <c r="D29" s="27"/>
      <c r="E29" s="35" t="s">
        <v>58</v>
      </c>
      <c r="F29" s="35"/>
      <c r="G29" s="35">
        <f>COUNTIF(H29:AA29,"&gt;0")</f>
        <v>14</v>
      </c>
      <c r="H29" s="36">
        <v>14.4</v>
      </c>
      <c r="I29" s="36">
        <v>29.9</v>
      </c>
      <c r="J29" s="36">
        <v>67.91</v>
      </c>
      <c r="K29" s="36">
        <v>171.3</v>
      </c>
      <c r="L29" s="36">
        <v>360.5</v>
      </c>
      <c r="M29" s="36">
        <v>783.59</v>
      </c>
      <c r="N29" s="36">
        <v>0</v>
      </c>
      <c r="O29" s="36">
        <v>0</v>
      </c>
      <c r="P29" s="36">
        <v>38</v>
      </c>
      <c r="Q29" s="36">
        <v>577.30999999999995</v>
      </c>
      <c r="R29" s="36">
        <v>101.9</v>
      </c>
      <c r="S29" s="36">
        <v>414.2</v>
      </c>
      <c r="T29" s="36">
        <v>311</v>
      </c>
      <c r="U29" s="36">
        <v>723</v>
      </c>
      <c r="V29" s="36">
        <v>95</v>
      </c>
      <c r="W29" s="36">
        <v>0</v>
      </c>
      <c r="X29" s="36">
        <v>5.31</v>
      </c>
      <c r="Y29" s="36">
        <v>0</v>
      </c>
      <c r="Z29" s="36">
        <v>0</v>
      </c>
      <c r="AA29" s="36">
        <v>0</v>
      </c>
      <c r="AB29" s="23"/>
      <c r="AC29" s="24"/>
      <c r="AD29" s="25"/>
      <c r="AE29" s="23"/>
      <c r="AF29" s="24"/>
      <c r="AG29" s="25"/>
      <c r="AH29" s="23"/>
      <c r="AI29" s="24"/>
      <c r="AJ29" s="25"/>
      <c r="AK29" s="23"/>
      <c r="AL29" s="24"/>
      <c r="AM29" s="25"/>
      <c r="AN29" s="23"/>
      <c r="AO29" s="24"/>
      <c r="AP29" s="25"/>
    </row>
    <row r="30" spans="1:42" x14ac:dyDescent="0.2">
      <c r="A30" s="12" t="s">
        <v>22</v>
      </c>
      <c r="B30" s="12"/>
      <c r="C30" s="27" t="str">
        <f>IF(G31&gt;$B$1,F30,"")</f>
        <v/>
      </c>
      <c r="D30" s="27" t="e">
        <f t="shared" ref="D30" si="18">RANK(C30,$C$4:$C$118)</f>
        <v>#VALUE!</v>
      </c>
      <c r="E30" s="28" t="s">
        <v>7</v>
      </c>
      <c r="F30" s="29">
        <f t="shared" ref="F30" si="19">SUM(H30:AA30)</f>
        <v>1148.2649908275484</v>
      </c>
      <c r="G30" s="30">
        <f>G31</f>
        <v>10</v>
      </c>
      <c r="H30" s="31">
        <v>146.59864608352342</v>
      </c>
      <c r="I30" s="31">
        <v>0</v>
      </c>
      <c r="J30" s="31">
        <v>29.382177058254154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1</v>
      </c>
      <c r="Q30" s="31">
        <v>0</v>
      </c>
      <c r="R30" s="31">
        <v>1</v>
      </c>
      <c r="S30" s="31">
        <v>0</v>
      </c>
      <c r="T30" s="31">
        <v>94.296510900079539</v>
      </c>
      <c r="U30" s="31">
        <v>1</v>
      </c>
      <c r="V30" s="31">
        <v>312.30646557975399</v>
      </c>
      <c r="W30" s="31">
        <v>136.63660808961262</v>
      </c>
      <c r="X30" s="31">
        <v>0</v>
      </c>
      <c r="Y30" s="31">
        <v>0</v>
      </c>
      <c r="Z30" s="31">
        <v>164.65540949671819</v>
      </c>
      <c r="AA30" s="31">
        <v>261.38917361960637</v>
      </c>
      <c r="AB30" s="32">
        <v>0</v>
      </c>
      <c r="AC30" s="33">
        <v>2</v>
      </c>
      <c r="AD30" s="34">
        <v>0</v>
      </c>
      <c r="AE30" s="32">
        <v>0</v>
      </c>
      <c r="AF30" s="33">
        <v>0</v>
      </c>
      <c r="AG30" s="34">
        <v>0</v>
      </c>
      <c r="AH30" s="32">
        <v>0</v>
      </c>
      <c r="AI30" s="33">
        <v>2</v>
      </c>
      <c r="AJ30" s="34">
        <v>0</v>
      </c>
      <c r="AK30" s="32">
        <v>544.23958456944615</v>
      </c>
      <c r="AL30" s="33">
        <v>4</v>
      </c>
      <c r="AM30" s="34">
        <v>1</v>
      </c>
      <c r="AN30" s="32">
        <v>0</v>
      </c>
      <c r="AO30" s="33">
        <v>2</v>
      </c>
      <c r="AP30" s="34">
        <v>0</v>
      </c>
    </row>
    <row r="31" spans="1:42" x14ac:dyDescent="0.2">
      <c r="A31" s="12"/>
      <c r="B31" s="12"/>
      <c r="C31" s="27"/>
      <c r="D31" s="27"/>
      <c r="E31" s="35" t="s">
        <v>58</v>
      </c>
      <c r="F31" s="35"/>
      <c r="G31" s="35">
        <f>COUNTIF(H31:AA31,"&gt;0")</f>
        <v>10</v>
      </c>
      <c r="H31" s="36">
        <v>17.8</v>
      </c>
      <c r="I31" s="36">
        <v>0</v>
      </c>
      <c r="J31" s="36">
        <v>86.2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35.229999999999997</v>
      </c>
      <c r="Q31" s="36">
        <v>0</v>
      </c>
      <c r="R31" s="36">
        <v>104.38</v>
      </c>
      <c r="S31" s="36">
        <v>0</v>
      </c>
      <c r="T31" s="36">
        <v>292</v>
      </c>
      <c r="U31" s="36">
        <v>580</v>
      </c>
      <c r="V31" s="36">
        <v>120</v>
      </c>
      <c r="W31" s="36">
        <v>170</v>
      </c>
      <c r="X31" s="36">
        <v>0</v>
      </c>
      <c r="Y31" s="36">
        <v>0</v>
      </c>
      <c r="Z31" s="36">
        <v>13.55</v>
      </c>
      <c r="AA31" s="36">
        <v>18.489999999999998</v>
      </c>
      <c r="AB31" s="23"/>
      <c r="AC31" s="24"/>
      <c r="AD31" s="25"/>
      <c r="AE31" s="23"/>
      <c r="AF31" s="24"/>
      <c r="AG31" s="25"/>
      <c r="AH31" s="23"/>
      <c r="AI31" s="24"/>
      <c r="AJ31" s="25"/>
      <c r="AK31" s="23"/>
      <c r="AL31" s="24"/>
      <c r="AM31" s="25"/>
      <c r="AN31" s="23"/>
      <c r="AO31" s="24"/>
      <c r="AP31" s="25"/>
    </row>
    <row r="32" spans="1:42" x14ac:dyDescent="0.2">
      <c r="A32" s="12"/>
      <c r="B32" s="12"/>
      <c r="C32" s="27" t="str">
        <f>IF(G33&gt;$B$1,F32,"")</f>
        <v/>
      </c>
      <c r="D32" s="27" t="e">
        <f t="shared" ref="D32" si="20">RANK(C32,$C$4:$C$118)</f>
        <v>#VALUE!</v>
      </c>
      <c r="E32" s="28" t="s">
        <v>7</v>
      </c>
      <c r="F32" s="29">
        <f t="shared" ref="F32" si="21">SUM(H32:AA32)</f>
        <v>0</v>
      </c>
      <c r="G32" s="30">
        <f>G33</f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2">
        <v>0</v>
      </c>
      <c r="AC32" s="33">
        <v>0</v>
      </c>
      <c r="AD32" s="34">
        <v>0</v>
      </c>
      <c r="AE32" s="32">
        <v>0</v>
      </c>
      <c r="AF32" s="33">
        <v>0</v>
      </c>
      <c r="AG32" s="34">
        <v>0</v>
      </c>
      <c r="AH32" s="32">
        <v>0</v>
      </c>
      <c r="AI32" s="33">
        <v>0</v>
      </c>
      <c r="AJ32" s="34">
        <v>0</v>
      </c>
      <c r="AK32" s="32">
        <v>0</v>
      </c>
      <c r="AL32" s="33">
        <v>0</v>
      </c>
      <c r="AM32" s="34">
        <v>0</v>
      </c>
      <c r="AN32" s="32">
        <v>0</v>
      </c>
      <c r="AO32" s="33">
        <v>0</v>
      </c>
      <c r="AP32" s="34">
        <v>0</v>
      </c>
    </row>
    <row r="33" spans="1:42" x14ac:dyDescent="0.2">
      <c r="A33" s="12"/>
      <c r="B33" s="12"/>
      <c r="C33" s="27"/>
      <c r="D33" s="27"/>
      <c r="E33" s="35" t="s">
        <v>58</v>
      </c>
      <c r="F33" s="35"/>
      <c r="G33" s="35">
        <f>COUNTIF(H33:AA33,"&gt;0")</f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23"/>
      <c r="AC33" s="24"/>
      <c r="AD33" s="25"/>
      <c r="AE33" s="23"/>
      <c r="AF33" s="24"/>
      <c r="AG33" s="25"/>
      <c r="AH33" s="23"/>
      <c r="AI33" s="24"/>
      <c r="AJ33" s="25"/>
      <c r="AK33" s="23"/>
      <c r="AL33" s="24"/>
      <c r="AM33" s="25"/>
      <c r="AN33" s="23"/>
      <c r="AO33" s="24"/>
      <c r="AP33" s="25"/>
    </row>
    <row r="34" spans="1:42" x14ac:dyDescent="0.2">
      <c r="C34" s="27" t="str">
        <f>IF(G35&gt;$B$1,F34,"")</f>
        <v/>
      </c>
      <c r="D34" s="27" t="e">
        <f t="shared" ref="D34" si="22">RANK(C34,$C$4:$C$118)</f>
        <v>#VALUE!</v>
      </c>
      <c r="AB34" s="32">
        <f>IF(AC34=3,H34+I34+J34,0)</f>
        <v>0</v>
      </c>
      <c r="AC34" s="33">
        <f>COUNTIF(H34:J34,"&gt;0")</f>
        <v>0</v>
      </c>
      <c r="AD34" s="34">
        <f>IF(AC34=3,RANK(AB34,$AB$4:$AB$38),0)</f>
        <v>0</v>
      </c>
      <c r="AE34" s="32">
        <f>IF(AF34=5,K34+L34+M34+N34+O34,0)</f>
        <v>0</v>
      </c>
      <c r="AF34" s="33">
        <f>COUNTIF(K34:O34,"&gt;0")</f>
        <v>0</v>
      </c>
      <c r="AG34" s="34">
        <f>IF(AF34=5,RANK(AE34,$AE$4:$AE$38),0)</f>
        <v>0</v>
      </c>
      <c r="AH34" s="32">
        <f>IF(AI34=4,P34+Q34+R34+S34,0)</f>
        <v>0</v>
      </c>
      <c r="AI34" s="33">
        <f>COUNTIF(P34:S34,"&gt;0")</f>
        <v>0</v>
      </c>
      <c r="AJ34" s="34">
        <f>IF(AI34=4,RANK(AH34,$AH$4:$AH$38),0)</f>
        <v>0</v>
      </c>
      <c r="AK34" s="32">
        <f>IF(AL34=4,SUM(T34:W34),0)</f>
        <v>0</v>
      </c>
      <c r="AL34" s="33">
        <f>COUNTIF(T34:W34,"&gt;0")</f>
        <v>0</v>
      </c>
      <c r="AM34" s="34">
        <f>IF(AL34=4,RANK(AK34,$AK$4:$AK$38),0)</f>
        <v>0</v>
      </c>
      <c r="AN34" s="32">
        <f>IF(AO34=4,SUM(X34:AA34),0)</f>
        <v>0</v>
      </c>
      <c r="AO34" s="33">
        <f>COUNTIF(X34:AA34,"&gt;0")</f>
        <v>0</v>
      </c>
      <c r="AP34" s="34">
        <f>IF(AO34=4,RANK(AN34,$AN$4:$AN$38),0)</f>
        <v>0</v>
      </c>
    </row>
    <row r="35" spans="1:42" x14ac:dyDescent="0.2">
      <c r="C35" s="27"/>
      <c r="D35" s="27"/>
      <c r="AB35" s="23"/>
      <c r="AC35" s="24"/>
      <c r="AD35" s="25"/>
      <c r="AE35" s="23"/>
      <c r="AF35" s="24"/>
      <c r="AG35" s="25"/>
      <c r="AH35" s="23"/>
      <c r="AI35" s="24"/>
      <c r="AJ35" s="25"/>
      <c r="AK35" s="23"/>
      <c r="AL35" s="24"/>
      <c r="AM35" s="25"/>
      <c r="AN35" s="23"/>
      <c r="AO35" s="24"/>
      <c r="AP35" s="25"/>
    </row>
    <row r="36" spans="1:42" x14ac:dyDescent="0.2">
      <c r="C36" s="27" t="str">
        <f>IF(G37&gt;$B$1,F36,"")</f>
        <v/>
      </c>
      <c r="D36" s="27" t="e">
        <f t="shared" ref="D36" si="23">RANK(C36,$C$4:$C$118)</f>
        <v>#VALUE!</v>
      </c>
      <c r="AB36" s="32">
        <f>IF(AC36=3,H36+I36+J36,0)</f>
        <v>0</v>
      </c>
      <c r="AC36" s="33">
        <f>COUNTIF(H36:J36,"&gt;0")</f>
        <v>0</v>
      </c>
      <c r="AD36" s="34">
        <f>IF(AC36=3,RANK(AB36,$AB$4:$AB$38),0)</f>
        <v>0</v>
      </c>
      <c r="AE36" s="32">
        <f>IF(AF36=5,K36+L36+M36+N36+O36,0)</f>
        <v>0</v>
      </c>
      <c r="AF36" s="33">
        <f>COUNTIF(K36:O36,"&gt;0")</f>
        <v>0</v>
      </c>
      <c r="AG36" s="34">
        <f>IF(AF36=5,RANK(AE36,$AE$4:$AE$38),0)</f>
        <v>0</v>
      </c>
      <c r="AH36" s="32">
        <f>IF(AI36=4,P36+Q36+R36+S36,0)</f>
        <v>0</v>
      </c>
      <c r="AI36" s="33">
        <f>COUNTIF(P36:S36,"&gt;0")</f>
        <v>0</v>
      </c>
      <c r="AJ36" s="34">
        <f>IF(AI36=4,RANK(AH36,$AH$4:$AH$38),0)</f>
        <v>0</v>
      </c>
      <c r="AK36" s="32">
        <f>IF(AL36=4,SUM(T36:W36),0)</f>
        <v>0</v>
      </c>
      <c r="AL36" s="33">
        <f>COUNTIF(T36:W36,"&gt;0")</f>
        <v>0</v>
      </c>
      <c r="AM36" s="34">
        <f>IF(AL36=4,RANK(AK36,$AK$4:$AK$38),0)</f>
        <v>0</v>
      </c>
      <c r="AN36" s="32">
        <f>IF(AO36=4,SUM(X36:AA36),0)</f>
        <v>0</v>
      </c>
      <c r="AO36" s="33">
        <f>COUNTIF(X36:AA36,"&gt;0")</f>
        <v>0</v>
      </c>
      <c r="AP36" s="34">
        <f>IF(AO36=4,RANK(AN36,$AN$4:$AN$38),0)</f>
        <v>0</v>
      </c>
    </row>
    <row r="37" spans="1:42" x14ac:dyDescent="0.2">
      <c r="C37" s="27"/>
      <c r="D37" s="27"/>
      <c r="AB37" s="23"/>
      <c r="AC37" s="24"/>
      <c r="AD37" s="25"/>
      <c r="AE37" s="23"/>
      <c r="AF37" s="24"/>
      <c r="AG37" s="25"/>
      <c r="AH37" s="23"/>
      <c r="AI37" s="24"/>
      <c r="AJ37" s="25"/>
      <c r="AK37" s="23"/>
      <c r="AL37" s="24"/>
      <c r="AM37" s="25"/>
      <c r="AN37" s="23"/>
      <c r="AO37" s="24"/>
      <c r="AP37" s="25"/>
    </row>
    <row r="38" spans="1:42" x14ac:dyDescent="0.2">
      <c r="C38" s="27" t="str">
        <f>IF(G39&gt;$B$1,F38,"")</f>
        <v/>
      </c>
      <c r="D38" s="27" t="e">
        <f t="shared" ref="D38" si="24">RANK(C38,$C$4:$C$118)</f>
        <v>#VALUE!</v>
      </c>
      <c r="AB38" s="32">
        <f>IF(AC38=3,H38+I38+J38,0)</f>
        <v>0</v>
      </c>
      <c r="AC38" s="33">
        <f>COUNTIF(H38:J38,"&gt;0")</f>
        <v>0</v>
      </c>
      <c r="AD38" s="34">
        <f>IF(AC38=3,RANK(AB38,$AB$4:$AB$38),0)</f>
        <v>0</v>
      </c>
      <c r="AE38" s="32">
        <f>IF(AF38=5,K38+L38+M38+N38+O38,0)</f>
        <v>0</v>
      </c>
      <c r="AF38" s="33">
        <f>COUNTIF(K38:O38,"&gt;0")</f>
        <v>0</v>
      </c>
      <c r="AG38" s="34">
        <f>IF(AF38=5,RANK(AE38,$AE$4:$AE$38),0)</f>
        <v>0</v>
      </c>
      <c r="AH38" s="32">
        <f>IF(AI38=4,P38+Q38+R38+S38,0)</f>
        <v>0</v>
      </c>
      <c r="AI38" s="33">
        <f>COUNTIF(P38:S38,"&gt;0")</f>
        <v>0</v>
      </c>
      <c r="AJ38" s="34">
        <f>IF(AI38=4,RANK(AH38,$AH$4:$AH$38),0)</f>
        <v>0</v>
      </c>
      <c r="AK38" s="32">
        <f>IF(AL38=4,SUM(T38:W38),0)</f>
        <v>0</v>
      </c>
      <c r="AL38" s="33">
        <f>COUNTIF(T38:W38,"&gt;0")</f>
        <v>0</v>
      </c>
      <c r="AM38" s="34">
        <f>IF(AL38=4,RANK(AK38,$AK$4:$AK$38),0)</f>
        <v>0</v>
      </c>
      <c r="AN38" s="32">
        <f>IF(AO38=4,SUM(X38:AA38),0)</f>
        <v>0</v>
      </c>
      <c r="AO38" s="33">
        <f>COUNTIF(X38:AA38,"&gt;0")</f>
        <v>0</v>
      </c>
      <c r="AP38" s="34">
        <f>IF(AO38=4,RANK(AN38,$AN$4:$AN$38),0)</f>
        <v>0</v>
      </c>
    </row>
    <row r="39" spans="1:42" ht="13.5" thickBot="1" x14ac:dyDescent="0.25">
      <c r="C39" s="27"/>
      <c r="D39" s="27"/>
      <c r="AB39" s="37"/>
      <c r="AC39" s="38"/>
      <c r="AD39" s="39"/>
      <c r="AE39" s="37"/>
      <c r="AF39" s="38"/>
      <c r="AG39" s="39"/>
      <c r="AH39" s="37"/>
      <c r="AI39" s="38"/>
      <c r="AJ39" s="39"/>
      <c r="AK39" s="37"/>
      <c r="AL39" s="38"/>
      <c r="AM39" s="39"/>
      <c r="AN39" s="37"/>
      <c r="AO39" s="38"/>
      <c r="AP39" s="39"/>
    </row>
  </sheetData>
  <mergeCells count="47">
    <mergeCell ref="C36:C37"/>
    <mergeCell ref="D36:D37"/>
    <mergeCell ref="C38:C39"/>
    <mergeCell ref="D38:D39"/>
    <mergeCell ref="C30:C31"/>
    <mergeCell ref="D30:D31"/>
    <mergeCell ref="C32:C33"/>
    <mergeCell ref="D32:D33"/>
    <mergeCell ref="C34:C35"/>
    <mergeCell ref="D34:D35"/>
    <mergeCell ref="C24:C25"/>
    <mergeCell ref="D24:D25"/>
    <mergeCell ref="C26:C27"/>
    <mergeCell ref="D26:D27"/>
    <mergeCell ref="C28:C29"/>
    <mergeCell ref="D28:D29"/>
    <mergeCell ref="C18:C19"/>
    <mergeCell ref="D18:D19"/>
    <mergeCell ref="C20:C21"/>
    <mergeCell ref="D20:D21"/>
    <mergeCell ref="C22:C23"/>
    <mergeCell ref="D22:D23"/>
    <mergeCell ref="C12:C13"/>
    <mergeCell ref="D12:D13"/>
    <mergeCell ref="C14:C15"/>
    <mergeCell ref="D14:D15"/>
    <mergeCell ref="C16:C17"/>
    <mergeCell ref="D16:D17"/>
    <mergeCell ref="C6:C7"/>
    <mergeCell ref="D6:D7"/>
    <mergeCell ref="C8:C9"/>
    <mergeCell ref="D8:D9"/>
    <mergeCell ref="C10:C11"/>
    <mergeCell ref="D10:D11"/>
    <mergeCell ref="AB2:AD2"/>
    <mergeCell ref="AE2:AG2"/>
    <mergeCell ref="AH2:AJ2"/>
    <mergeCell ref="AK2:AM2"/>
    <mergeCell ref="AN2:AP2"/>
    <mergeCell ref="C4:C5"/>
    <mergeCell ref="D4:D5"/>
    <mergeCell ref="G1:G3"/>
    <mergeCell ref="A2:A3"/>
    <mergeCell ref="B2:B3"/>
    <mergeCell ref="C2:C3"/>
    <mergeCell ref="D2:D3"/>
    <mergeCell ref="F2:F3"/>
  </mergeCells>
  <conditionalFormatting sqref="H2:W5 H7:W7 H9:W9 H15:W15 H17:W17 H19:J19 H21:W21 H23:W23 H25:W25 H27:W27 H29:W29 H31:W31 H33:W210 L19:O19 Q19:W19 H11:W11 H13:W13">
    <cfRule type="cellIs" dxfId="34" priority="19" operator="between">
      <formula>0.00001</formula>
      <formula>1</formula>
    </cfRule>
  </conditionalFormatting>
  <conditionalFormatting sqref="H6:W6">
    <cfRule type="cellIs" dxfId="33" priority="18" operator="between">
      <formula>0.00001</formula>
      <formula>1</formula>
    </cfRule>
  </conditionalFormatting>
  <conditionalFormatting sqref="H8:W8">
    <cfRule type="cellIs" dxfId="32" priority="17" operator="between">
      <formula>0.00001</formula>
      <formula>1</formula>
    </cfRule>
  </conditionalFormatting>
  <conditionalFormatting sqref="H10:W10">
    <cfRule type="cellIs" dxfId="31" priority="16" operator="between">
      <formula>0.00001</formula>
      <formula>1</formula>
    </cfRule>
  </conditionalFormatting>
  <conditionalFormatting sqref="H12:W12">
    <cfRule type="cellIs" dxfId="30" priority="15" operator="between">
      <formula>0.00001</formula>
      <formula>1</formula>
    </cfRule>
  </conditionalFormatting>
  <conditionalFormatting sqref="H14:W14">
    <cfRule type="cellIs" dxfId="29" priority="14" operator="between">
      <formula>0.00001</formula>
      <formula>1</formula>
    </cfRule>
  </conditionalFormatting>
  <conditionalFormatting sqref="H16:W16">
    <cfRule type="cellIs" dxfId="28" priority="13" operator="between">
      <formula>0.00001</formula>
      <formula>1</formula>
    </cfRule>
  </conditionalFormatting>
  <conditionalFormatting sqref="H18:J18 L18:O18 Q18:W18">
    <cfRule type="cellIs" dxfId="27" priority="12" operator="between">
      <formula>0.00001</formula>
      <formula>1</formula>
    </cfRule>
  </conditionalFormatting>
  <conditionalFormatting sqref="H20:W20">
    <cfRule type="cellIs" dxfId="26" priority="11" operator="between">
      <formula>0.00001</formula>
      <formula>1</formula>
    </cfRule>
  </conditionalFormatting>
  <conditionalFormatting sqref="H22:W22">
    <cfRule type="cellIs" dxfId="25" priority="10" operator="between">
      <formula>0.00001</formula>
      <formula>1</formula>
    </cfRule>
  </conditionalFormatting>
  <conditionalFormatting sqref="H24:W24">
    <cfRule type="cellIs" dxfId="24" priority="9" operator="between">
      <formula>0.00001</formula>
      <formula>1</formula>
    </cfRule>
  </conditionalFormatting>
  <conditionalFormatting sqref="H26:W26">
    <cfRule type="cellIs" dxfId="23" priority="8" operator="between">
      <formula>0.00001</formula>
      <formula>1</formula>
    </cfRule>
  </conditionalFormatting>
  <conditionalFormatting sqref="H28:W28">
    <cfRule type="cellIs" dxfId="22" priority="7" operator="between">
      <formula>0.00001</formula>
      <formula>1</formula>
    </cfRule>
  </conditionalFormatting>
  <conditionalFormatting sqref="H30:W30">
    <cfRule type="cellIs" dxfId="21" priority="6" operator="between">
      <formula>0.00001</formula>
      <formula>1</formula>
    </cfRule>
  </conditionalFormatting>
  <conditionalFormatting sqref="H32:W32">
    <cfRule type="cellIs" dxfId="20" priority="5" operator="between">
      <formula>0.00001</formula>
      <formula>1</formula>
    </cfRule>
  </conditionalFormatting>
  <conditionalFormatting sqref="K19">
    <cfRule type="cellIs" dxfId="19" priority="4" operator="between">
      <formula>0.00001</formula>
      <formula>1</formula>
    </cfRule>
  </conditionalFormatting>
  <conditionalFormatting sqref="K18">
    <cfRule type="cellIs" dxfId="18" priority="3" operator="between">
      <formula>0.00001</formula>
      <formula>1</formula>
    </cfRule>
  </conditionalFormatting>
  <conditionalFormatting sqref="P19">
    <cfRule type="cellIs" dxfId="17" priority="2" operator="between">
      <formula>0.00001</formula>
      <formula>1</formula>
    </cfRule>
  </conditionalFormatting>
  <conditionalFormatting sqref="P18">
    <cfRule type="cellIs" dxfId="16" priority="1" operator="between">
      <formula>0.00001</formula>
      <formula>1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9"/>
  <sheetViews>
    <sheetView workbookViewId="0">
      <selection activeCell="B4" sqref="B4:B30"/>
    </sheetView>
  </sheetViews>
  <sheetFormatPr defaultColWidth="9.140625" defaultRowHeight="12.75" x14ac:dyDescent="0.2"/>
  <cols>
    <col min="1" max="1" width="25" style="1" customWidth="1"/>
    <col min="2" max="2" width="5.28515625" style="1" customWidth="1"/>
    <col min="3" max="3" width="7.5703125" style="1" customWidth="1"/>
    <col min="4" max="4" width="8.140625" style="1" bestFit="1" customWidth="1"/>
    <col min="5" max="5" width="12.42578125" style="1" customWidth="1"/>
    <col min="6" max="6" width="11.42578125" style="1" customWidth="1"/>
    <col min="7" max="7" width="9.140625" style="11"/>
    <col min="8" max="8" width="12.42578125" style="1" customWidth="1"/>
    <col min="9" max="10" width="9.28515625" style="1" customWidth="1"/>
    <col min="11" max="14" width="9.42578125" style="1" customWidth="1"/>
    <col min="15" max="21" width="9.28515625" style="1" customWidth="1"/>
    <col min="22" max="23" width="9.42578125" style="1" customWidth="1"/>
    <col min="24" max="27" width="9.28515625" style="1" customWidth="1"/>
    <col min="28" max="16384" width="9.140625" style="1"/>
  </cols>
  <sheetData>
    <row r="1" spans="1:29" x14ac:dyDescent="0.2">
      <c r="A1" s="14" t="s">
        <v>23</v>
      </c>
      <c r="B1" s="14">
        <v>11</v>
      </c>
      <c r="F1" s="15"/>
      <c r="G1" s="16" t="s">
        <v>24</v>
      </c>
      <c r="H1" s="15">
        <v>1</v>
      </c>
      <c r="I1" s="15">
        <f>H1+1</f>
        <v>2</v>
      </c>
      <c r="J1" s="15">
        <f t="shared" ref="J1:AA1" si="0">I1+1</f>
        <v>3</v>
      </c>
      <c r="K1" s="15">
        <f t="shared" si="0"/>
        <v>4</v>
      </c>
      <c r="L1" s="15">
        <f t="shared" si="0"/>
        <v>5</v>
      </c>
      <c r="M1" s="15">
        <f t="shared" si="0"/>
        <v>6</v>
      </c>
      <c r="N1" s="15">
        <f t="shared" si="0"/>
        <v>7</v>
      </c>
      <c r="O1" s="15">
        <f t="shared" si="0"/>
        <v>8</v>
      </c>
      <c r="P1" s="15">
        <f t="shared" si="0"/>
        <v>9</v>
      </c>
      <c r="Q1" s="15">
        <v>21</v>
      </c>
      <c r="R1" s="15">
        <v>11</v>
      </c>
      <c r="S1" s="15">
        <v>22</v>
      </c>
      <c r="T1" s="15">
        <v>13</v>
      </c>
      <c r="U1" s="15">
        <f t="shared" si="0"/>
        <v>14</v>
      </c>
      <c r="V1" s="15">
        <f t="shared" si="0"/>
        <v>15</v>
      </c>
      <c r="W1" s="15">
        <f t="shared" si="0"/>
        <v>16</v>
      </c>
      <c r="X1" s="15">
        <f t="shared" si="0"/>
        <v>17</v>
      </c>
      <c r="Y1" s="15">
        <f t="shared" si="0"/>
        <v>18</v>
      </c>
      <c r="Z1" s="15">
        <f t="shared" si="0"/>
        <v>19</v>
      </c>
      <c r="AA1" s="15">
        <f t="shared" si="0"/>
        <v>20</v>
      </c>
    </row>
    <row r="2" spans="1:29" x14ac:dyDescent="0.2">
      <c r="A2" s="17" t="s">
        <v>25</v>
      </c>
      <c r="B2" s="18" t="s">
        <v>26</v>
      </c>
      <c r="C2" s="18" t="s">
        <v>27</v>
      </c>
      <c r="D2" s="18" t="s">
        <v>28</v>
      </c>
      <c r="F2" s="19" t="s">
        <v>29</v>
      </c>
      <c r="G2" s="16"/>
      <c r="H2" s="15" t="s">
        <v>30</v>
      </c>
      <c r="I2" s="15" t="s">
        <v>31</v>
      </c>
      <c r="J2" s="15" t="s">
        <v>32</v>
      </c>
      <c r="K2" s="15" t="s">
        <v>33</v>
      </c>
      <c r="L2" s="15" t="s">
        <v>34</v>
      </c>
      <c r="M2" s="15" t="s">
        <v>35</v>
      </c>
      <c r="N2" s="15" t="s">
        <v>36</v>
      </c>
      <c r="O2" s="15" t="s">
        <v>37</v>
      </c>
      <c r="P2" t="s">
        <v>38</v>
      </c>
      <c r="Q2" t="s">
        <v>39</v>
      </c>
      <c r="R2" t="s">
        <v>40</v>
      </c>
      <c r="S2" t="s">
        <v>41</v>
      </c>
      <c r="T2" s="15" t="s">
        <v>42</v>
      </c>
      <c r="U2" s="15" t="s">
        <v>43</v>
      </c>
      <c r="V2" s="15" t="s">
        <v>44</v>
      </c>
      <c r="W2" s="15" t="s">
        <v>45</v>
      </c>
      <c r="X2" t="s">
        <v>46</v>
      </c>
      <c r="Y2" t="s">
        <v>47</v>
      </c>
      <c r="Z2" t="s">
        <v>48</v>
      </c>
      <c r="AA2" t="s">
        <v>49</v>
      </c>
    </row>
    <row r="3" spans="1:29" x14ac:dyDescent="0.2">
      <c r="A3" s="17"/>
      <c r="B3" s="18"/>
      <c r="C3" s="18"/>
      <c r="D3" s="18"/>
      <c r="F3" s="19"/>
      <c r="G3" s="16"/>
      <c r="H3" s="15" t="s">
        <v>55</v>
      </c>
      <c r="I3" s="15" t="s">
        <v>55</v>
      </c>
      <c r="J3" s="15" t="s">
        <v>55</v>
      </c>
      <c r="K3" s="15" t="s">
        <v>55</v>
      </c>
      <c r="L3" s="15" t="s">
        <v>55</v>
      </c>
      <c r="M3" s="15" t="s">
        <v>55</v>
      </c>
      <c r="N3" s="15" t="s">
        <v>55</v>
      </c>
      <c r="O3" s="15" t="s">
        <v>55</v>
      </c>
      <c r="P3" s="15" t="s">
        <v>55</v>
      </c>
      <c r="Q3" s="15" t="s">
        <v>55</v>
      </c>
      <c r="R3" s="15" t="s">
        <v>55</v>
      </c>
      <c r="S3" s="15" t="s">
        <v>55</v>
      </c>
      <c r="T3" s="15" t="s">
        <v>56</v>
      </c>
      <c r="U3" s="15" t="s">
        <v>56</v>
      </c>
      <c r="V3" s="15" t="s">
        <v>56</v>
      </c>
      <c r="W3" s="15" t="s">
        <v>56</v>
      </c>
      <c r="X3" s="15" t="s">
        <v>57</v>
      </c>
      <c r="Y3" s="15" t="s">
        <v>57</v>
      </c>
      <c r="Z3" s="15" t="s">
        <v>57</v>
      </c>
      <c r="AA3" s="15" t="s">
        <v>57</v>
      </c>
    </row>
    <row r="4" spans="1:29" x14ac:dyDescent="0.2">
      <c r="A4" s="12" t="s">
        <v>11</v>
      </c>
      <c r="B4" s="26"/>
      <c r="C4" s="27" t="str">
        <f>IF(G5&gt;$B$1,F4,"")</f>
        <v/>
      </c>
      <c r="D4" s="27" t="e">
        <f>RANK(C4,$C$4:$C$118)</f>
        <v>#VALUE!</v>
      </c>
      <c r="E4" s="28" t="s">
        <v>7</v>
      </c>
      <c r="F4" s="29">
        <f>SUM(H4:AA4)</f>
        <v>1844.6806920772146</v>
      </c>
      <c r="H4" s="31">
        <v>0</v>
      </c>
      <c r="I4" s="31">
        <v>172.39082423202234</v>
      </c>
      <c r="J4" s="31">
        <v>0</v>
      </c>
      <c r="K4" s="31">
        <v>0</v>
      </c>
      <c r="L4" s="31">
        <v>395.47382736912618</v>
      </c>
      <c r="M4" s="31">
        <v>0</v>
      </c>
      <c r="N4" s="31">
        <v>0</v>
      </c>
      <c r="O4" s="31">
        <v>0</v>
      </c>
      <c r="P4" s="31">
        <v>1</v>
      </c>
      <c r="Q4" s="31">
        <v>333.78309251455772</v>
      </c>
      <c r="R4" s="31">
        <v>127.65012709425324</v>
      </c>
      <c r="S4" s="31">
        <v>480.68342319769954</v>
      </c>
      <c r="T4" s="31">
        <v>195.54536675266436</v>
      </c>
      <c r="U4" s="31">
        <v>84.211781110941814</v>
      </c>
      <c r="V4" s="31">
        <v>0</v>
      </c>
      <c r="W4" s="31">
        <v>53.94224980594943</v>
      </c>
      <c r="X4" s="31">
        <v>0</v>
      </c>
      <c r="Y4" s="31">
        <v>0</v>
      </c>
      <c r="Z4" s="31">
        <v>0</v>
      </c>
      <c r="AA4" s="31">
        <v>0</v>
      </c>
    </row>
    <row r="5" spans="1:29" x14ac:dyDescent="0.2">
      <c r="A5" s="12"/>
      <c r="B5" s="26"/>
      <c r="C5" s="27"/>
      <c r="D5" s="27"/>
      <c r="E5" s="35" t="s">
        <v>58</v>
      </c>
      <c r="F5" s="35"/>
      <c r="G5" s="35">
        <f>COUNTIF(H5:AA5,"&gt;0")</f>
        <v>9</v>
      </c>
      <c r="H5" s="36">
        <v>0</v>
      </c>
      <c r="I5" s="36">
        <v>36.51</v>
      </c>
      <c r="J5" s="36">
        <v>0</v>
      </c>
      <c r="K5" s="36">
        <v>0</v>
      </c>
      <c r="L5" s="36">
        <v>385.2</v>
      </c>
      <c r="M5" s="36">
        <v>0</v>
      </c>
      <c r="N5" s="36">
        <v>0</v>
      </c>
      <c r="O5" s="36">
        <v>0</v>
      </c>
      <c r="P5" s="36">
        <v>27.4</v>
      </c>
      <c r="Q5" s="36">
        <v>635.96</v>
      </c>
      <c r="R5" s="36">
        <v>91.95</v>
      </c>
      <c r="S5" s="36">
        <v>429.4</v>
      </c>
      <c r="T5" s="36">
        <v>331</v>
      </c>
      <c r="U5" s="36">
        <v>714</v>
      </c>
      <c r="V5" s="36">
        <v>0</v>
      </c>
      <c r="W5" s="36">
        <v>123</v>
      </c>
      <c r="X5" s="36">
        <v>0</v>
      </c>
      <c r="Y5" s="36">
        <v>0</v>
      </c>
      <c r="Z5" s="36">
        <v>0</v>
      </c>
      <c r="AA5" s="36">
        <v>0</v>
      </c>
      <c r="AC5" s="1">
        <f>580*1.1122</f>
        <v>645.07600000000002</v>
      </c>
    </row>
    <row r="6" spans="1:29" x14ac:dyDescent="0.2">
      <c r="A6" s="12" t="s">
        <v>12</v>
      </c>
      <c r="B6" s="26"/>
      <c r="C6" s="27" t="str">
        <f>IF(G7&gt;$B$1,F6,"")</f>
        <v/>
      </c>
      <c r="D6" s="27" t="e">
        <f>RANK(C6,$C$4:$C$113)</f>
        <v>#VALUE!</v>
      </c>
      <c r="E6" s="28" t="s">
        <v>7</v>
      </c>
      <c r="F6" s="29">
        <f>SUM(H6:AA6)</f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</row>
    <row r="7" spans="1:29" x14ac:dyDescent="0.2">
      <c r="A7" s="12"/>
      <c r="B7" s="26"/>
      <c r="C7" s="27"/>
      <c r="D7" s="27"/>
      <c r="E7" s="35" t="s">
        <v>58</v>
      </c>
      <c r="F7" s="35"/>
      <c r="G7" s="35">
        <f>COUNTIF(H7:AA7,"&gt;0")</f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</row>
    <row r="8" spans="1:29" x14ac:dyDescent="0.2">
      <c r="A8" s="12" t="s">
        <v>13</v>
      </c>
      <c r="B8" s="26"/>
      <c r="C8" s="27" t="str">
        <f>IF(G9&gt;$B$1,F8,"")</f>
        <v/>
      </c>
      <c r="D8" s="27" t="e">
        <f>RANK(C8,$C$4:$C$118)</f>
        <v>#VALUE!</v>
      </c>
      <c r="E8" s="28" t="s">
        <v>7</v>
      </c>
      <c r="F8" s="29">
        <f>SUM(H8:AA8)</f>
        <v>3191.8536153479463</v>
      </c>
      <c r="H8" s="31">
        <v>714.79463435979096</v>
      </c>
      <c r="I8" s="31">
        <v>418.06788692517307</v>
      </c>
      <c r="J8" s="31">
        <v>619.89665899997226</v>
      </c>
      <c r="K8" s="31">
        <v>652.85543206352702</v>
      </c>
      <c r="L8" s="31">
        <v>786.23900299948309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</row>
    <row r="9" spans="1:29" x14ac:dyDescent="0.2">
      <c r="A9" s="12"/>
      <c r="B9" s="26"/>
      <c r="C9" s="27"/>
      <c r="D9" s="27"/>
      <c r="E9" s="35" t="s">
        <v>58</v>
      </c>
      <c r="F9" s="35"/>
      <c r="G9" s="35">
        <f>COUNTIF(H9:AA9,"&gt;0")</f>
        <v>5</v>
      </c>
      <c r="H9" s="36">
        <v>15.2</v>
      </c>
      <c r="I9" s="36">
        <v>35.9</v>
      </c>
      <c r="J9" s="36">
        <v>72.5</v>
      </c>
      <c r="K9" s="36">
        <v>176</v>
      </c>
      <c r="L9" s="36">
        <v>356.4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</row>
    <row r="10" spans="1:29" x14ac:dyDescent="0.2">
      <c r="A10" s="12" t="s">
        <v>14</v>
      </c>
      <c r="B10" s="12"/>
      <c r="C10" s="27" t="str">
        <f>IF(G11&gt;$B$1,F10,"")</f>
        <v/>
      </c>
      <c r="D10" s="27" t="e">
        <f t="shared" ref="D10" si="1">RANK(C10,$C$4:$C$118)</f>
        <v>#VALUE!</v>
      </c>
      <c r="E10" s="28" t="s">
        <v>7</v>
      </c>
      <c r="F10" s="29">
        <f>SUM(H10:AA10)</f>
        <v>1547.3312176371337</v>
      </c>
      <c r="H10" s="31">
        <v>0</v>
      </c>
      <c r="I10" s="31">
        <v>0</v>
      </c>
      <c r="J10" s="31">
        <v>67.38408736274377</v>
      </c>
      <c r="K10" s="31">
        <v>432.40402150956089</v>
      </c>
      <c r="L10" s="31">
        <v>509.31026513251561</v>
      </c>
      <c r="M10" s="31">
        <v>537.23284363231335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</row>
    <row r="11" spans="1:29" x14ac:dyDescent="0.2">
      <c r="A11" s="12"/>
      <c r="B11" s="12"/>
      <c r="C11" s="27"/>
      <c r="D11" s="27"/>
      <c r="E11" s="35" t="s">
        <v>58</v>
      </c>
      <c r="F11" s="35"/>
      <c r="G11" s="35">
        <f>COUNTIF(H11:AA11,"&gt;0")</f>
        <v>5</v>
      </c>
      <c r="H11" s="36">
        <v>0</v>
      </c>
      <c r="I11" s="36">
        <v>0</v>
      </c>
      <c r="J11" s="36">
        <v>83</v>
      </c>
      <c r="K11" s="36">
        <v>173.1</v>
      </c>
      <c r="L11" s="36">
        <v>353.4</v>
      </c>
      <c r="M11" s="36">
        <v>748.1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596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9" x14ac:dyDescent="0.2">
      <c r="A12" s="12" t="s">
        <v>15</v>
      </c>
      <c r="B12" s="12"/>
      <c r="C12" s="27" t="str">
        <f>IF(G13&gt;$B$1,F12,"")</f>
        <v/>
      </c>
      <c r="D12" s="27" t="e">
        <f t="shared" ref="D12" si="2">RANK(C12,$C$4:$C$118)</f>
        <v>#VALUE!</v>
      </c>
      <c r="E12" s="28" t="s">
        <v>7</v>
      </c>
      <c r="F12" s="29">
        <f>SUM(H12:AA12)</f>
        <v>2743.0645940730369</v>
      </c>
      <c r="H12" s="31">
        <v>399.69375917846213</v>
      </c>
      <c r="I12" s="31">
        <v>400.06765043693269</v>
      </c>
      <c r="J12" s="31">
        <v>258.88144031443284</v>
      </c>
      <c r="K12" s="31">
        <v>300.59719769802541</v>
      </c>
      <c r="L12" s="31">
        <v>339.27029042965466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160.86184710053928</v>
      </c>
      <c r="U12" s="31">
        <v>213.84477171040271</v>
      </c>
      <c r="V12" s="31">
        <v>0</v>
      </c>
      <c r="W12" s="31">
        <v>0</v>
      </c>
      <c r="X12" s="31">
        <v>257.23202442812419</v>
      </c>
      <c r="Y12" s="31">
        <v>173.76175760479046</v>
      </c>
      <c r="Z12" s="31">
        <v>238.85385517167222</v>
      </c>
      <c r="AA12" s="31">
        <v>0</v>
      </c>
    </row>
    <row r="13" spans="1:29" x14ac:dyDescent="0.2">
      <c r="A13" s="12"/>
      <c r="B13" s="12"/>
      <c r="C13" s="27"/>
      <c r="D13" s="27"/>
      <c r="E13" s="35" t="s">
        <v>58</v>
      </c>
      <c r="F13" s="35"/>
      <c r="G13" s="35">
        <f>COUNTIF(H13:AA13,"&gt;0")</f>
        <v>10</v>
      </c>
      <c r="H13" s="36">
        <v>18.3</v>
      </c>
      <c r="I13" s="36">
        <v>37.799999999999997</v>
      </c>
      <c r="J13" s="36">
        <v>89.73</v>
      </c>
      <c r="K13" s="36">
        <v>225.83</v>
      </c>
      <c r="L13" s="36">
        <v>475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246</v>
      </c>
      <c r="U13" s="36">
        <v>605</v>
      </c>
      <c r="V13" s="36">
        <v>0</v>
      </c>
      <c r="W13" s="36">
        <v>0</v>
      </c>
      <c r="X13" s="36">
        <v>4.21</v>
      </c>
      <c r="Y13" s="36">
        <v>10.64</v>
      </c>
      <c r="Z13" s="36">
        <v>11.64</v>
      </c>
      <c r="AA13" s="36">
        <v>0</v>
      </c>
    </row>
    <row r="14" spans="1:29" x14ac:dyDescent="0.2">
      <c r="A14" s="12" t="s">
        <v>16</v>
      </c>
      <c r="B14" s="12"/>
      <c r="C14" s="27" t="str">
        <f>IF(G15&gt;$B$1,F14,"")</f>
        <v/>
      </c>
      <c r="D14" s="27" t="e">
        <f t="shared" ref="D14" si="3">RANK(C14,$C$4:$C$118)</f>
        <v>#VALUE!</v>
      </c>
      <c r="E14" s="28" t="s">
        <v>7</v>
      </c>
      <c r="F14" s="29">
        <f>SUM(H14:AA14)</f>
        <v>3428.7378233412278</v>
      </c>
      <c r="H14" s="31">
        <v>614.41407310540581</v>
      </c>
      <c r="I14" s="31">
        <v>548.84005388151616</v>
      </c>
      <c r="J14" s="31">
        <v>235.12932334130861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370.06490237816524</v>
      </c>
      <c r="U14" s="31">
        <v>217.13244239206657</v>
      </c>
      <c r="V14" s="31">
        <v>563.06182207480299</v>
      </c>
      <c r="W14" s="31">
        <v>0</v>
      </c>
      <c r="X14" s="31">
        <v>348.81558328538256</v>
      </c>
      <c r="Y14" s="31">
        <v>0</v>
      </c>
      <c r="Z14" s="31">
        <v>301.47081639345743</v>
      </c>
      <c r="AA14" s="31">
        <v>229.80880648912202</v>
      </c>
    </row>
    <row r="15" spans="1:29" x14ac:dyDescent="0.2">
      <c r="A15" s="12"/>
      <c r="B15" s="12"/>
      <c r="C15" s="27"/>
      <c r="D15" s="27"/>
      <c r="E15" s="35" t="s">
        <v>58</v>
      </c>
      <c r="F15" s="35"/>
      <c r="G15" s="35">
        <f>COUNTIF(H15:AA15,"&gt;0")</f>
        <v>9</v>
      </c>
      <c r="H15" s="36">
        <v>17.2</v>
      </c>
      <c r="I15" s="36">
        <v>36.799999999999997</v>
      </c>
      <c r="J15" s="36">
        <v>95.5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296</v>
      </c>
      <c r="U15" s="36">
        <v>560</v>
      </c>
      <c r="V15" s="36">
        <v>105</v>
      </c>
      <c r="W15" s="36">
        <v>0</v>
      </c>
      <c r="X15" s="36">
        <v>4.8</v>
      </c>
      <c r="Y15" s="36">
        <v>0</v>
      </c>
      <c r="Z15" s="36">
        <v>12.32</v>
      </c>
      <c r="AA15" s="36">
        <v>10.89</v>
      </c>
    </row>
    <row r="16" spans="1:29" x14ac:dyDescent="0.2">
      <c r="A16" s="12" t="s">
        <v>17</v>
      </c>
      <c r="B16" s="12"/>
      <c r="C16" s="27" t="str">
        <f>IF(G17&gt;$B$1,F16,"")</f>
        <v/>
      </c>
      <c r="D16" s="27" t="e">
        <f t="shared" ref="D16" si="4">RANK(C16,$C$4:$C$118)</f>
        <v>#VALUE!</v>
      </c>
      <c r="E16" s="28" t="s">
        <v>7</v>
      </c>
      <c r="F16" s="29">
        <f t="shared" ref="F16" si="5">SUM(H16:AA16)</f>
        <v>2328.5422884488785</v>
      </c>
      <c r="H16" s="31">
        <v>0</v>
      </c>
      <c r="I16" s="31">
        <v>461.83575347422391</v>
      </c>
      <c r="J16" s="31">
        <v>432.48879355672204</v>
      </c>
      <c r="K16" s="31">
        <v>633.23509204492802</v>
      </c>
      <c r="L16" s="31">
        <v>649.06716363892065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151.91548573408403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</row>
    <row r="17" spans="1:27" x14ac:dyDescent="0.2">
      <c r="A17" s="12"/>
      <c r="B17" s="12"/>
      <c r="C17" s="27"/>
      <c r="D17" s="27"/>
      <c r="E17" s="35" t="s">
        <v>58</v>
      </c>
      <c r="F17" s="35"/>
      <c r="G17" s="35">
        <f>COUNTIF(H17:AA17,"&gt;0")</f>
        <v>5</v>
      </c>
      <c r="H17" s="36">
        <v>0</v>
      </c>
      <c r="I17" s="36">
        <v>30.3</v>
      </c>
      <c r="J17" s="36">
        <v>67.400000000000006</v>
      </c>
      <c r="K17" s="36">
        <v>154.9</v>
      </c>
      <c r="L17" s="36">
        <v>328.4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325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x14ac:dyDescent="0.2">
      <c r="A18" s="12" t="s">
        <v>18</v>
      </c>
      <c r="B18" s="12"/>
      <c r="C18" s="27" t="str">
        <f>IF(G19&gt;$B$1,F18,"")</f>
        <v/>
      </c>
      <c r="D18" s="27" t="e">
        <f t="shared" ref="D18" si="6">RANK(C18,$C$4:$C$118)</f>
        <v>#VALUE!</v>
      </c>
      <c r="E18" s="28" t="s">
        <v>7</v>
      </c>
      <c r="F18" s="29">
        <f t="shared" ref="F18" si="7">SUM(H18:AA18)</f>
        <v>2194.8252225103142</v>
      </c>
      <c r="H18" s="31">
        <v>181.01714102638388</v>
      </c>
      <c r="I18" s="31">
        <v>61.667413977970526</v>
      </c>
      <c r="J18" s="31">
        <v>13.98704266034073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55.326008553596395</v>
      </c>
      <c r="V18" s="31">
        <v>378.66398678558284</v>
      </c>
      <c r="W18" s="31">
        <v>0</v>
      </c>
      <c r="X18" s="31">
        <v>434.54751762336957</v>
      </c>
      <c r="Y18" s="31">
        <v>499.11878321833677</v>
      </c>
      <c r="Z18" s="31">
        <v>265.08669740392685</v>
      </c>
      <c r="AA18" s="31">
        <v>305.41063126080655</v>
      </c>
    </row>
    <row r="19" spans="1:27" x14ac:dyDescent="0.2">
      <c r="A19" s="12"/>
      <c r="B19" s="12"/>
      <c r="C19" s="27"/>
      <c r="D19" s="27"/>
      <c r="E19" s="35" t="s">
        <v>58</v>
      </c>
      <c r="F19" s="35"/>
      <c r="G19" s="35">
        <f>COUNTIF(H19:AA19,"&gt;0")</f>
        <v>9</v>
      </c>
      <c r="H19" s="36">
        <v>18.399999999999999</v>
      </c>
      <c r="I19" s="36">
        <v>41.2</v>
      </c>
      <c r="J19" s="36">
        <v>94.8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628</v>
      </c>
      <c r="V19" s="36">
        <v>114.99999999999999</v>
      </c>
      <c r="W19" s="36">
        <v>0</v>
      </c>
      <c r="X19" s="36">
        <v>7.69</v>
      </c>
      <c r="Y19" s="36">
        <v>25.72</v>
      </c>
      <c r="Z19" s="36">
        <v>18.18</v>
      </c>
      <c r="AA19" s="36">
        <v>18.18</v>
      </c>
    </row>
    <row r="20" spans="1:27" x14ac:dyDescent="0.2">
      <c r="A20" s="12" t="s">
        <v>59</v>
      </c>
      <c r="B20" s="12"/>
      <c r="C20" s="27" t="str">
        <f>IF(G21&gt;$B$1,F20,"")</f>
        <v/>
      </c>
      <c r="D20" s="27" t="e">
        <f t="shared" ref="D20" si="8">RANK(C20,$C$4:$C$118)</f>
        <v>#VALUE!</v>
      </c>
      <c r="E20" s="28" t="s">
        <v>7</v>
      </c>
      <c r="F20" s="29">
        <f t="shared" ref="F20" si="9">SUM(H20:AA20)</f>
        <v>3315.4768100529641</v>
      </c>
      <c r="H20" s="31">
        <v>413.6979631399862</v>
      </c>
      <c r="I20" s="31">
        <v>0</v>
      </c>
      <c r="J20" s="31">
        <v>483.64055055134367</v>
      </c>
      <c r="K20" s="31">
        <v>0</v>
      </c>
      <c r="L20" s="31">
        <v>807.12329538357915</v>
      </c>
      <c r="M20" s="31">
        <v>834.3712424158042</v>
      </c>
      <c r="N20" s="31">
        <v>0</v>
      </c>
      <c r="O20" s="31">
        <v>0</v>
      </c>
      <c r="P20" s="31">
        <v>0</v>
      </c>
      <c r="Q20" s="31">
        <v>776.64375856225081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</row>
    <row r="21" spans="1:27" x14ac:dyDescent="0.2">
      <c r="A21" s="12"/>
      <c r="B21" s="12"/>
      <c r="C21" s="27"/>
      <c r="D21" s="27"/>
      <c r="E21" s="35" t="s">
        <v>58</v>
      </c>
      <c r="F21" s="35"/>
      <c r="G21" s="35">
        <f>COUNTIF(H21:AA21,"&gt;0")</f>
        <v>5</v>
      </c>
      <c r="H21" s="36">
        <v>16.2</v>
      </c>
      <c r="I21" s="36">
        <v>0</v>
      </c>
      <c r="J21" s="36">
        <v>70.900000000000006</v>
      </c>
      <c r="K21" s="36">
        <v>0</v>
      </c>
      <c r="L21" s="36">
        <v>323</v>
      </c>
      <c r="M21" s="36">
        <v>677.7</v>
      </c>
      <c r="N21" s="36">
        <v>0</v>
      </c>
      <c r="O21" s="36">
        <v>0</v>
      </c>
      <c r="P21" s="36">
        <v>0</v>
      </c>
      <c r="Q21" s="36">
        <v>508.17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x14ac:dyDescent="0.2">
      <c r="A22" s="12" t="s">
        <v>19</v>
      </c>
      <c r="B22" s="12"/>
      <c r="C22" s="27" t="str">
        <f>IF(G23&gt;$B$1,F22,"")</f>
        <v/>
      </c>
      <c r="D22" s="27" t="e">
        <f t="shared" ref="D22" si="10">RANK(C22,$C$4:$C$118)</f>
        <v>#VALUE!</v>
      </c>
      <c r="E22" s="28" t="s">
        <v>7</v>
      </c>
      <c r="F22" s="29">
        <f t="shared" ref="F22" si="11">SUM(H22:AA22)</f>
        <v>1387.8897473649208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441.02827624538111</v>
      </c>
      <c r="Y22" s="31">
        <v>280.72361609586943</v>
      </c>
      <c r="Z22" s="31">
        <v>269.45941971956347</v>
      </c>
      <c r="AA22" s="31">
        <v>396.6784353041067</v>
      </c>
    </row>
    <row r="23" spans="1:27" x14ac:dyDescent="0.2">
      <c r="A23" s="12"/>
      <c r="B23" s="12"/>
      <c r="C23" s="27"/>
      <c r="D23" s="27"/>
      <c r="E23" s="35" t="s">
        <v>58</v>
      </c>
      <c r="F23" s="35"/>
      <c r="G23" s="35">
        <f>COUNTIF(H23:AA23,"&gt;0")</f>
        <v>4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7.78</v>
      </c>
      <c r="Y23" s="36">
        <v>17.02</v>
      </c>
      <c r="Z23" s="36">
        <v>18.41</v>
      </c>
      <c r="AA23" s="36">
        <v>22.43</v>
      </c>
    </row>
    <row r="24" spans="1:27" x14ac:dyDescent="0.2">
      <c r="A24" s="12"/>
      <c r="B24" s="12"/>
      <c r="C24" s="27" t="str">
        <f>IF(G25&gt;$B$1,F24,"")</f>
        <v/>
      </c>
      <c r="D24" s="27" t="e">
        <f t="shared" ref="D24" si="12">RANK(C24,$C$4:$C$118)</f>
        <v>#VALUE!</v>
      </c>
      <c r="E24" s="28" t="s">
        <v>7</v>
      </c>
      <c r="F24" s="29">
        <f t="shared" ref="F24" si="13">SUM(H24:AA24)</f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</row>
    <row r="25" spans="1:27" x14ac:dyDescent="0.2">
      <c r="A25" s="12"/>
      <c r="B25" s="12"/>
      <c r="C25" s="27"/>
      <c r="D25" s="27"/>
      <c r="E25" s="35" t="s">
        <v>58</v>
      </c>
      <c r="F25" s="35"/>
      <c r="G25" s="35">
        <f>COUNTIF(H25:AA25,"&gt;0")</f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x14ac:dyDescent="0.2">
      <c r="A26" s="12" t="s">
        <v>20</v>
      </c>
      <c r="B26" s="12"/>
      <c r="C26" s="27" t="str">
        <f>IF(G27&gt;$B$1,F26,"")</f>
        <v/>
      </c>
      <c r="D26" s="27" t="e">
        <f t="shared" ref="D26" si="14">RANK(C26,$C$4:$C$118)</f>
        <v>#VALUE!</v>
      </c>
      <c r="E26" s="28" t="s">
        <v>7</v>
      </c>
      <c r="F26" s="29">
        <f t="shared" ref="F26" si="15">SUM(H26:AA26)</f>
        <v>684.89899525419958</v>
      </c>
      <c r="H26" s="31">
        <v>239.8223831121436</v>
      </c>
      <c r="I26" s="31">
        <v>0</v>
      </c>
      <c r="J26" s="31">
        <v>0</v>
      </c>
      <c r="K26" s="31">
        <v>0</v>
      </c>
      <c r="L26" s="31">
        <v>257.70873634039185</v>
      </c>
      <c r="M26" s="31">
        <v>0</v>
      </c>
      <c r="N26" s="31">
        <v>0</v>
      </c>
      <c r="O26" s="31">
        <v>0</v>
      </c>
      <c r="P26" s="31">
        <v>0</v>
      </c>
      <c r="Q26" s="31">
        <v>165.20634525747397</v>
      </c>
      <c r="R26" s="31">
        <v>1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21.161530544190168</v>
      </c>
    </row>
    <row r="27" spans="1:27" x14ac:dyDescent="0.2">
      <c r="A27" s="12"/>
      <c r="B27" s="12"/>
      <c r="C27" s="27"/>
      <c r="D27" s="27"/>
      <c r="E27" s="35" t="s">
        <v>58</v>
      </c>
      <c r="F27" s="35"/>
      <c r="G27" s="35">
        <f>COUNTIF(H27:AA27,"&gt;0")</f>
        <v>5</v>
      </c>
      <c r="H27" s="36">
        <v>16.8</v>
      </c>
      <c r="I27" s="36">
        <v>0</v>
      </c>
      <c r="J27" s="36">
        <v>0</v>
      </c>
      <c r="K27" s="36">
        <v>0</v>
      </c>
      <c r="L27" s="36">
        <v>408.6</v>
      </c>
      <c r="M27" s="36">
        <v>0</v>
      </c>
      <c r="N27" s="36">
        <v>0</v>
      </c>
      <c r="O27" s="36">
        <v>0</v>
      </c>
      <c r="P27" s="36">
        <v>0</v>
      </c>
      <c r="Q27" s="36">
        <v>697.8</v>
      </c>
      <c r="R27" s="36">
        <v>111.3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5.1100000000000003</v>
      </c>
    </row>
    <row r="28" spans="1:27" x14ac:dyDescent="0.2">
      <c r="A28" s="12" t="s">
        <v>21</v>
      </c>
      <c r="B28" s="12"/>
      <c r="C28" s="27">
        <f>IF(G29&gt;$B$1,F28,"")</f>
        <v>4752.6836375205212</v>
      </c>
      <c r="D28" s="27">
        <f t="shared" ref="D28" si="16">RANK(C28,$C$4:$C$118)</f>
        <v>1</v>
      </c>
      <c r="E28" s="28" t="s">
        <v>7</v>
      </c>
      <c r="F28" s="29">
        <f t="shared" ref="F28" si="17">SUM(H28:AA28)</f>
        <v>4752.6836375205212</v>
      </c>
      <c r="H28" s="31">
        <v>582.06064864262282</v>
      </c>
      <c r="I28" s="31">
        <v>554.06066708131561</v>
      </c>
      <c r="J28" s="31">
        <v>495.65214805664039</v>
      </c>
      <c r="K28" s="31">
        <v>459.30582347596658</v>
      </c>
      <c r="L28" s="31">
        <v>515.99310849872222</v>
      </c>
      <c r="M28" s="31">
        <v>476.89901595951807</v>
      </c>
      <c r="N28" s="31">
        <v>0</v>
      </c>
      <c r="O28" s="31">
        <v>0</v>
      </c>
      <c r="P28" s="31">
        <v>1</v>
      </c>
      <c r="Q28" s="31">
        <v>483.53689437696539</v>
      </c>
      <c r="R28" s="31">
        <v>18.575552153705825</v>
      </c>
      <c r="S28" s="31">
        <v>537.31317507098174</v>
      </c>
      <c r="T28" s="31">
        <v>154.81049649040796</v>
      </c>
      <c r="U28" s="31">
        <v>92.595530284178182</v>
      </c>
      <c r="V28" s="31">
        <v>140.37191053643306</v>
      </c>
      <c r="W28" s="31">
        <v>0</v>
      </c>
      <c r="X28" s="31">
        <v>240.50866689306383</v>
      </c>
      <c r="Y28" s="31">
        <v>0</v>
      </c>
      <c r="Z28" s="31">
        <v>0</v>
      </c>
      <c r="AA28" s="31">
        <v>0</v>
      </c>
    </row>
    <row r="29" spans="1:27" x14ac:dyDescent="0.2">
      <c r="A29" s="12"/>
      <c r="B29" s="12"/>
      <c r="C29" s="27"/>
      <c r="D29" s="27"/>
      <c r="E29" s="35" t="s">
        <v>58</v>
      </c>
      <c r="F29" s="35"/>
      <c r="G29" s="35">
        <f>COUNTIF(H29:AA29,"&gt;0")</f>
        <v>14</v>
      </c>
      <c r="H29" s="36">
        <v>14.4</v>
      </c>
      <c r="I29" s="36">
        <v>29.9</v>
      </c>
      <c r="J29" s="36">
        <v>67.91</v>
      </c>
      <c r="K29" s="36">
        <v>171.3</v>
      </c>
      <c r="L29" s="36">
        <v>360.5</v>
      </c>
      <c r="M29" s="36">
        <v>783.59</v>
      </c>
      <c r="N29" s="36">
        <v>0</v>
      </c>
      <c r="O29" s="36">
        <v>0</v>
      </c>
      <c r="P29" s="36">
        <v>38</v>
      </c>
      <c r="Q29" s="36">
        <v>577.30999999999995</v>
      </c>
      <c r="R29" s="36">
        <v>101.9</v>
      </c>
      <c r="S29" s="36">
        <v>414.2</v>
      </c>
      <c r="T29" s="36">
        <v>311</v>
      </c>
      <c r="U29" s="36">
        <v>723</v>
      </c>
      <c r="V29" s="36">
        <v>95</v>
      </c>
      <c r="W29" s="36">
        <v>0</v>
      </c>
      <c r="X29" s="36">
        <v>5.31</v>
      </c>
      <c r="Y29" s="36">
        <v>0</v>
      </c>
      <c r="Z29" s="36">
        <v>0</v>
      </c>
      <c r="AA29" s="36">
        <v>0</v>
      </c>
    </row>
    <row r="30" spans="1:27" x14ac:dyDescent="0.2">
      <c r="A30" s="12" t="s">
        <v>22</v>
      </c>
      <c r="B30" s="12"/>
      <c r="C30" s="27" t="str">
        <f>IF(G31&gt;$B$1,F30,"")</f>
        <v/>
      </c>
      <c r="D30" s="27" t="e">
        <f t="shared" ref="D30" si="18">RANK(C30,$C$4:$C$118)</f>
        <v>#VALUE!</v>
      </c>
      <c r="E30" s="28" t="s">
        <v>7</v>
      </c>
      <c r="F30" s="29">
        <f t="shared" ref="F30" si="19">SUM(H30:AA30)</f>
        <v>1148.2649908275484</v>
      </c>
      <c r="H30" s="31">
        <v>146.59864608352342</v>
      </c>
      <c r="I30" s="31">
        <v>0</v>
      </c>
      <c r="J30" s="31">
        <v>29.382177058254154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1</v>
      </c>
      <c r="Q30" s="31">
        <v>0</v>
      </c>
      <c r="R30" s="31">
        <v>1</v>
      </c>
      <c r="S30" s="31">
        <v>0</v>
      </c>
      <c r="T30" s="31">
        <v>94.296510900079539</v>
      </c>
      <c r="U30" s="31">
        <v>1</v>
      </c>
      <c r="V30" s="31">
        <v>312.30646557975399</v>
      </c>
      <c r="W30" s="31">
        <v>136.63660808961262</v>
      </c>
      <c r="X30" s="31">
        <v>0</v>
      </c>
      <c r="Y30" s="31">
        <v>0</v>
      </c>
      <c r="Z30" s="31">
        <v>164.65540949671819</v>
      </c>
      <c r="AA30" s="31">
        <v>261.38917361960637</v>
      </c>
    </row>
    <row r="31" spans="1:27" x14ac:dyDescent="0.2">
      <c r="A31" s="12"/>
      <c r="B31" s="12"/>
      <c r="C31" s="27"/>
      <c r="D31" s="27"/>
      <c r="E31" s="35" t="s">
        <v>58</v>
      </c>
      <c r="F31" s="35"/>
      <c r="G31" s="35">
        <f>COUNTIF(H31:AA31,"&gt;0")</f>
        <v>10</v>
      </c>
      <c r="H31" s="36">
        <v>17.8</v>
      </c>
      <c r="I31" s="36">
        <v>0</v>
      </c>
      <c r="J31" s="36">
        <v>86.2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35.229999999999997</v>
      </c>
      <c r="Q31" s="36">
        <v>0</v>
      </c>
      <c r="R31" s="36">
        <v>104.38</v>
      </c>
      <c r="S31" s="36">
        <v>0</v>
      </c>
      <c r="T31" s="36">
        <v>292</v>
      </c>
      <c r="U31" s="36">
        <v>580</v>
      </c>
      <c r="V31" s="36">
        <v>120</v>
      </c>
      <c r="W31" s="36">
        <v>170</v>
      </c>
      <c r="X31" s="36">
        <v>0</v>
      </c>
      <c r="Y31" s="36">
        <v>0</v>
      </c>
      <c r="Z31" s="36">
        <v>13.55</v>
      </c>
      <c r="AA31" s="36">
        <v>18.489999999999998</v>
      </c>
    </row>
    <row r="32" spans="1:27" x14ac:dyDescent="0.2">
      <c r="A32" s="12"/>
      <c r="B32" s="12"/>
      <c r="C32" s="27" t="str">
        <f>IF(G33&gt;$B$1,F32,"")</f>
        <v/>
      </c>
      <c r="D32" s="27" t="e">
        <f t="shared" ref="D32" si="20">RANK(C32,$C$4:$C$118)</f>
        <v>#VALUE!</v>
      </c>
      <c r="E32" s="28" t="s">
        <v>7</v>
      </c>
      <c r="F32" s="29">
        <f>SUM(H32:AA32)</f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</row>
    <row r="33" spans="1:27" x14ac:dyDescent="0.2">
      <c r="A33" s="12"/>
      <c r="B33" s="12"/>
      <c r="C33" s="27"/>
      <c r="D33" s="27"/>
      <c r="E33" s="35" t="s">
        <v>58</v>
      </c>
      <c r="F33" s="35"/>
      <c r="G33" s="35">
        <f>COUNTIF(H33:AA33,"&gt;0")</f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x14ac:dyDescent="0.2">
      <c r="C34" s="27" t="str">
        <f>IF(G35&gt;$B$1,F34,"")</f>
        <v/>
      </c>
      <c r="D34" s="27" t="e">
        <f t="shared" ref="D34" si="21">RANK(C34,$C$4:$C$118)</f>
        <v>#VALUE!</v>
      </c>
    </row>
    <row r="35" spans="1:27" x14ac:dyDescent="0.2">
      <c r="C35" s="27"/>
      <c r="D35" s="27"/>
    </row>
    <row r="36" spans="1:27" x14ac:dyDescent="0.2">
      <c r="C36" s="27" t="str">
        <f>IF(G37&gt;$B$1,F36,"")</f>
        <v/>
      </c>
      <c r="D36" s="27" t="e">
        <f t="shared" ref="D36" si="22">RANK(C36,$C$4:$C$118)</f>
        <v>#VALUE!</v>
      </c>
    </row>
    <row r="37" spans="1:27" x14ac:dyDescent="0.2">
      <c r="C37" s="27"/>
      <c r="D37" s="27"/>
    </row>
    <row r="38" spans="1:27" x14ac:dyDescent="0.2">
      <c r="C38" s="27" t="str">
        <f>IF(G39&gt;$B$1,F38,"")</f>
        <v/>
      </c>
      <c r="D38" s="27" t="e">
        <f t="shared" ref="D38" si="23">RANK(C38,$C$4:$C$118)</f>
        <v>#VALUE!</v>
      </c>
    </row>
    <row r="39" spans="1:27" x14ac:dyDescent="0.2">
      <c r="C39" s="27"/>
      <c r="D39" s="27"/>
    </row>
  </sheetData>
  <mergeCells count="42">
    <mergeCell ref="C34:C35"/>
    <mergeCell ref="D34:D35"/>
    <mergeCell ref="C36:C37"/>
    <mergeCell ref="D36:D37"/>
    <mergeCell ref="C38:C39"/>
    <mergeCell ref="D38:D39"/>
    <mergeCell ref="C28:C29"/>
    <mergeCell ref="D28:D29"/>
    <mergeCell ref="C30:C31"/>
    <mergeCell ref="D30:D31"/>
    <mergeCell ref="C32:C33"/>
    <mergeCell ref="D32:D33"/>
    <mergeCell ref="C22:C23"/>
    <mergeCell ref="D22:D23"/>
    <mergeCell ref="C24:C25"/>
    <mergeCell ref="D24:D25"/>
    <mergeCell ref="C26:C27"/>
    <mergeCell ref="D26:D27"/>
    <mergeCell ref="C16:C17"/>
    <mergeCell ref="D16:D17"/>
    <mergeCell ref="C18:C19"/>
    <mergeCell ref="D18:D19"/>
    <mergeCell ref="C20:C21"/>
    <mergeCell ref="D20:D21"/>
    <mergeCell ref="C10:C11"/>
    <mergeCell ref="D10:D11"/>
    <mergeCell ref="C12:C13"/>
    <mergeCell ref="D12:D13"/>
    <mergeCell ref="C14:C15"/>
    <mergeCell ref="D14:D15"/>
    <mergeCell ref="C4:C5"/>
    <mergeCell ref="D4:D5"/>
    <mergeCell ref="C6:C7"/>
    <mergeCell ref="D6:D7"/>
    <mergeCell ref="C8:C9"/>
    <mergeCell ref="D8:D9"/>
    <mergeCell ref="G1:G3"/>
    <mergeCell ref="A2:A3"/>
    <mergeCell ref="B2:B3"/>
    <mergeCell ref="C2:C3"/>
    <mergeCell ref="D2:D3"/>
    <mergeCell ref="F2:F3"/>
  </mergeCells>
  <conditionalFormatting sqref="H6:AA6">
    <cfRule type="cellIs" dxfId="15" priority="16" operator="between">
      <formula>0.0001</formula>
      <formula>1</formula>
    </cfRule>
  </conditionalFormatting>
  <conditionalFormatting sqref="H4:AA4">
    <cfRule type="cellIs" dxfId="14" priority="15" operator="between">
      <formula>0.0001</formula>
      <formula>1</formula>
    </cfRule>
  </conditionalFormatting>
  <conditionalFormatting sqref="H8:AA8">
    <cfRule type="cellIs" dxfId="13" priority="14" operator="between">
      <formula>0.0001</formula>
      <formula>1</formula>
    </cfRule>
  </conditionalFormatting>
  <conditionalFormatting sqref="H10:AA10">
    <cfRule type="cellIs" dxfId="12" priority="13" operator="between">
      <formula>0.0001</formula>
      <formula>1</formula>
    </cfRule>
  </conditionalFormatting>
  <conditionalFormatting sqref="H12:AA12">
    <cfRule type="cellIs" dxfId="11" priority="12" operator="between">
      <formula>0.0001</formula>
      <formula>1</formula>
    </cfRule>
  </conditionalFormatting>
  <conditionalFormatting sqref="H14:AA14">
    <cfRule type="cellIs" dxfId="10" priority="11" operator="between">
      <formula>0.0001</formula>
      <formula>1</formula>
    </cfRule>
  </conditionalFormatting>
  <conditionalFormatting sqref="H16:AA16">
    <cfRule type="cellIs" dxfId="9" priority="10" operator="between">
      <formula>0.0001</formula>
      <formula>1</formula>
    </cfRule>
  </conditionalFormatting>
  <conditionalFormatting sqref="H18:AA18">
    <cfRule type="cellIs" dxfId="8" priority="9" operator="between">
      <formula>0.0001</formula>
      <formula>1</formula>
    </cfRule>
  </conditionalFormatting>
  <conditionalFormatting sqref="H20:AA20">
    <cfRule type="cellIs" dxfId="7" priority="8" operator="between">
      <formula>0.0001</formula>
      <formula>1</formula>
    </cfRule>
  </conditionalFormatting>
  <conditionalFormatting sqref="H22:AA22">
    <cfRule type="cellIs" dxfId="6" priority="7" operator="between">
      <formula>0.0001</formula>
      <formula>1</formula>
    </cfRule>
  </conditionalFormatting>
  <conditionalFormatting sqref="H24:AA24">
    <cfRule type="cellIs" dxfId="5" priority="6" operator="between">
      <formula>0.0001</formula>
      <formula>1</formula>
    </cfRule>
  </conditionalFormatting>
  <conditionalFormatting sqref="H26:AA26">
    <cfRule type="cellIs" dxfId="4" priority="5" operator="between">
      <formula>0.0001</formula>
      <formula>1</formula>
    </cfRule>
  </conditionalFormatting>
  <conditionalFormatting sqref="H28:AA28">
    <cfRule type="cellIs" dxfId="3" priority="4" operator="between">
      <formula>0.0001</formula>
      <formula>1</formula>
    </cfRule>
  </conditionalFormatting>
  <conditionalFormatting sqref="H30:AA30">
    <cfRule type="cellIs" dxfId="2" priority="3" operator="between">
      <formula>0.0001</formula>
      <formula>1</formula>
    </cfRule>
  </conditionalFormatting>
  <conditionalFormatting sqref="H32:AA32">
    <cfRule type="cellIs" dxfId="1" priority="2" operator="between">
      <formula>0.0001</formula>
      <formula>1</formula>
    </cfRule>
  </conditionalFormatting>
  <conditionalFormatting sqref="H2:W2">
    <cfRule type="cellIs" dxfId="0" priority="1" operator="between">
      <formula>0.00001</formula>
      <formula>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ranking</vt:lpstr>
      <vt:lpstr>Calculator</vt:lpstr>
      <vt:lpstr>Calculator 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Barberis Negra</dc:creator>
  <cp:lastModifiedBy>Nicola Barberis Negra</cp:lastModifiedBy>
  <dcterms:created xsi:type="dcterms:W3CDTF">2017-07-03T15:55:00Z</dcterms:created>
  <dcterms:modified xsi:type="dcterms:W3CDTF">2017-07-03T15:58:49Z</dcterms:modified>
</cp:coreProperties>
</file>